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ZW Projects\UIUC 2022-2024\Waste Audit Data\"/>
    </mc:Choice>
  </mc:AlternateContent>
  <xr:revisionPtr revIDLastSave="0" documentId="13_ncr:1_{D0589C0B-84F6-4167-9F34-21F82E545AE4}" xr6:coauthVersionLast="47" xr6:coauthVersionMax="47" xr10:uidLastSave="{00000000-0000-0000-0000-000000000000}"/>
  <bookViews>
    <workbookView xWindow="-108" yWindow="-108" windowWidth="23256" windowHeight="12576" firstSheet="3" activeTab="13" xr2:uid="{E56AAE73-D01E-4B71-9868-A37BA22B8AF9}"/>
  </bookViews>
  <sheets>
    <sheet name="Landfill Summary" sheetId="8" r:id="rId1"/>
    <sheet name="Recycle Summary by Fate" sheetId="9" r:id="rId2"/>
    <sheet name="Recycle Summary by Type" sheetId="14" r:id="rId3"/>
    <sheet name="Academic" sheetId="10" r:id="rId4"/>
    <sheet name="Academic Lab" sheetId="11" r:id="rId5"/>
    <sheet name="Multi_Activity" sheetId="12" r:id="rId6"/>
    <sheet name="Student Living" sheetId="13" r:id="rId7"/>
    <sheet name="Union" sheetId="1" r:id="rId8"/>
    <sheet name="ARC" sheetId="2" r:id="rId9"/>
    <sheet name="LAR-Allen" sheetId="3" r:id="rId10"/>
    <sheet name="BIF" sheetId="4" r:id="rId11"/>
    <sheet name="CIF" sheetId="5" r:id="rId12"/>
    <sheet name="Noyes" sheetId="6" r:id="rId13"/>
    <sheet name="RAL" sheetId="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14" l="1"/>
  <c r="H94" i="14"/>
  <c r="G94" i="14"/>
  <c r="F94" i="14"/>
  <c r="E94" i="14"/>
  <c r="D94" i="14"/>
  <c r="C94" i="14"/>
  <c r="F86" i="14"/>
  <c r="E86" i="14"/>
  <c r="D86" i="14"/>
  <c r="C86" i="14"/>
  <c r="I96" i="9"/>
  <c r="H96" i="9"/>
  <c r="G96" i="9"/>
  <c r="F96" i="9"/>
  <c r="E96" i="9"/>
  <c r="D96" i="9"/>
  <c r="C96" i="9"/>
  <c r="F87" i="9"/>
  <c r="E87" i="9"/>
  <c r="D87" i="9"/>
  <c r="C87" i="9"/>
  <c r="G77" i="14"/>
  <c r="F77" i="14"/>
  <c r="E77" i="14"/>
  <c r="D77" i="14"/>
  <c r="H76" i="14"/>
  <c r="I76" i="14" s="1"/>
  <c r="H75" i="14"/>
  <c r="I75" i="14" s="1"/>
  <c r="H74" i="14"/>
  <c r="I74" i="14" s="1"/>
  <c r="H73" i="14"/>
  <c r="I73" i="14" s="1"/>
  <c r="H72" i="14"/>
  <c r="I72" i="14" s="1"/>
  <c r="H71" i="14"/>
  <c r="I71" i="14" s="1"/>
  <c r="H70" i="14"/>
  <c r="I70" i="14" s="1"/>
  <c r="H69" i="14"/>
  <c r="I69" i="14" s="1"/>
  <c r="H68" i="14"/>
  <c r="I68" i="14" s="1"/>
  <c r="H67" i="14"/>
  <c r="I67" i="14" s="1"/>
  <c r="H66" i="14"/>
  <c r="I66" i="14" s="1"/>
  <c r="H65" i="14"/>
  <c r="I65" i="14" s="1"/>
  <c r="H64" i="14"/>
  <c r="I64" i="14" s="1"/>
  <c r="H63" i="14"/>
  <c r="I63" i="14" s="1"/>
  <c r="H62" i="14"/>
  <c r="I62" i="14" s="1"/>
  <c r="H61" i="14"/>
  <c r="I61" i="14" s="1"/>
  <c r="H60" i="14"/>
  <c r="I60" i="14" s="1"/>
  <c r="H59" i="14"/>
  <c r="I59" i="14" s="1"/>
  <c r="H58" i="14"/>
  <c r="I58" i="14" s="1"/>
  <c r="H57" i="14"/>
  <c r="I57" i="14" s="1"/>
  <c r="H56" i="14"/>
  <c r="I56" i="14" s="1"/>
  <c r="H55" i="14"/>
  <c r="I55" i="14" s="1"/>
  <c r="H54" i="14"/>
  <c r="I54" i="14" s="1"/>
  <c r="H53" i="14"/>
  <c r="I53" i="14" s="1"/>
  <c r="H52" i="14"/>
  <c r="I52" i="14" s="1"/>
  <c r="H51" i="14"/>
  <c r="I51" i="14" s="1"/>
  <c r="I50" i="14"/>
  <c r="H50" i="14"/>
  <c r="H49" i="14"/>
  <c r="I49" i="14" s="1"/>
  <c r="H48" i="14"/>
  <c r="I48" i="14" s="1"/>
  <c r="H47" i="14"/>
  <c r="I46" i="14"/>
  <c r="H46" i="14"/>
  <c r="J40" i="14"/>
  <c r="E40" i="14"/>
  <c r="D40" i="14"/>
  <c r="K39" i="14"/>
  <c r="L39" i="14" s="1"/>
  <c r="K38" i="14"/>
  <c r="L38" i="14" s="1"/>
  <c r="K37" i="14"/>
  <c r="L37" i="14" s="1"/>
  <c r="K36" i="14"/>
  <c r="L36" i="14" s="1"/>
  <c r="K35" i="14"/>
  <c r="L35" i="14" s="1"/>
  <c r="K34" i="14"/>
  <c r="L34" i="14" s="1"/>
  <c r="K33" i="14"/>
  <c r="L33" i="14" s="1"/>
  <c r="K32" i="14"/>
  <c r="L32" i="14" s="1"/>
  <c r="K31" i="14"/>
  <c r="L31" i="14" s="1"/>
  <c r="K30" i="14"/>
  <c r="L30" i="14" s="1"/>
  <c r="K29" i="14"/>
  <c r="L29" i="14" s="1"/>
  <c r="K28" i="14"/>
  <c r="L28" i="14" s="1"/>
  <c r="K27" i="14"/>
  <c r="L27" i="14" s="1"/>
  <c r="K26" i="14"/>
  <c r="L26" i="14" s="1"/>
  <c r="K25" i="14"/>
  <c r="L25" i="14" s="1"/>
  <c r="K24" i="14"/>
  <c r="L24" i="14" s="1"/>
  <c r="K23" i="14"/>
  <c r="L23" i="14" s="1"/>
  <c r="K22" i="14"/>
  <c r="L22" i="14" s="1"/>
  <c r="K21" i="14"/>
  <c r="L21" i="14" s="1"/>
  <c r="K20" i="14"/>
  <c r="L20" i="14" s="1"/>
  <c r="K19" i="14"/>
  <c r="L19" i="14" s="1"/>
  <c r="K18" i="14"/>
  <c r="L18" i="14" s="1"/>
  <c r="K17" i="14"/>
  <c r="L17" i="14" s="1"/>
  <c r="R16" i="14"/>
  <c r="Q16" i="14"/>
  <c r="P16" i="14"/>
  <c r="O16" i="14"/>
  <c r="K16" i="14"/>
  <c r="L16" i="14" s="1"/>
  <c r="S15" i="14"/>
  <c r="K15" i="14"/>
  <c r="L15" i="14" s="1"/>
  <c r="S14" i="14"/>
  <c r="K14" i="14"/>
  <c r="L14" i="14" s="1"/>
  <c r="S13" i="14"/>
  <c r="K13" i="14"/>
  <c r="L13" i="14" s="1"/>
  <c r="S12" i="14"/>
  <c r="K12" i="14"/>
  <c r="S11" i="14"/>
  <c r="K11" i="14"/>
  <c r="L11" i="14" s="1"/>
  <c r="S10" i="14"/>
  <c r="K10" i="14"/>
  <c r="L10" i="14" s="1"/>
  <c r="S9" i="14"/>
  <c r="K9" i="14"/>
  <c r="L9" i="14" s="1"/>
  <c r="K40" i="14" l="1"/>
  <c r="L40" i="14" s="1"/>
  <c r="S16" i="14"/>
  <c r="H77" i="14"/>
  <c r="I77" i="14" s="1"/>
  <c r="L12" i="14"/>
  <c r="I47" i="14"/>
  <c r="D79" i="8" l="1"/>
  <c r="L10" i="8"/>
  <c r="L11" i="8"/>
  <c r="L12" i="8"/>
  <c r="L19" i="8"/>
  <c r="L20" i="8"/>
  <c r="L34" i="8"/>
  <c r="L36" i="8"/>
  <c r="E41" i="8"/>
  <c r="F41" i="8"/>
  <c r="G41" i="8"/>
  <c r="H41" i="8"/>
  <c r="I41" i="8"/>
  <c r="J41" i="8"/>
  <c r="D41" i="8"/>
  <c r="H48" i="7"/>
  <c r="H47" i="7"/>
  <c r="H46" i="7"/>
  <c r="H45" i="7"/>
  <c r="H44" i="7"/>
  <c r="E10" i="7"/>
  <c r="E41" i="7" s="1"/>
  <c r="E11" i="7"/>
  <c r="E12" i="7"/>
  <c r="E13" i="7"/>
  <c r="E14" i="7"/>
  <c r="E15" i="7"/>
  <c r="C45" i="7" s="1"/>
  <c r="E16" i="7"/>
  <c r="E17" i="7"/>
  <c r="C46" i="7" s="1"/>
  <c r="E18" i="7"/>
  <c r="E19" i="7"/>
  <c r="E20" i="7"/>
  <c r="C47" i="7" s="1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9" i="7"/>
  <c r="D41" i="7"/>
  <c r="C48" i="7"/>
  <c r="H47" i="6"/>
  <c r="H46" i="6"/>
  <c r="H45" i="6"/>
  <c r="H44" i="6"/>
  <c r="H43" i="6"/>
  <c r="C47" i="6"/>
  <c r="C46" i="6"/>
  <c r="C45" i="6"/>
  <c r="C44" i="6"/>
  <c r="C43" i="6"/>
  <c r="H47" i="5"/>
  <c r="H46" i="5"/>
  <c r="H45" i="5"/>
  <c r="H44" i="5"/>
  <c r="H43" i="5"/>
  <c r="C47" i="5"/>
  <c r="C48" i="5" s="1"/>
  <c r="C46" i="5"/>
  <c r="C45" i="5"/>
  <c r="C44" i="5"/>
  <c r="C43" i="5"/>
  <c r="H47" i="4"/>
  <c r="H46" i="4"/>
  <c r="H45" i="4"/>
  <c r="H44" i="4"/>
  <c r="H43" i="4"/>
  <c r="C47" i="4"/>
  <c r="C46" i="4"/>
  <c r="C48" i="4" s="1"/>
  <c r="C45" i="4"/>
  <c r="C44" i="4"/>
  <c r="C43" i="4"/>
  <c r="H47" i="3"/>
  <c r="H46" i="3"/>
  <c r="H45" i="3"/>
  <c r="H44" i="3"/>
  <c r="H43" i="3"/>
  <c r="C47" i="3"/>
  <c r="C46" i="3"/>
  <c r="C45" i="3"/>
  <c r="C44" i="3"/>
  <c r="C43" i="3"/>
  <c r="H47" i="2"/>
  <c r="H46" i="2"/>
  <c r="H45" i="2"/>
  <c r="H44" i="2"/>
  <c r="H43" i="2"/>
  <c r="C47" i="2"/>
  <c r="C46" i="2"/>
  <c r="C45" i="2"/>
  <c r="C44" i="2"/>
  <c r="C43" i="2"/>
  <c r="D97" i="8"/>
  <c r="E97" i="8"/>
  <c r="F97" i="8"/>
  <c r="G97" i="8"/>
  <c r="H97" i="8"/>
  <c r="I97" i="8"/>
  <c r="C97" i="8"/>
  <c r="H47" i="1"/>
  <c r="H46" i="1"/>
  <c r="H45" i="1"/>
  <c r="H44" i="1"/>
  <c r="H48" i="1" s="1"/>
  <c r="H43" i="1"/>
  <c r="C47" i="1"/>
  <c r="C46" i="1"/>
  <c r="C45" i="1"/>
  <c r="C44" i="1"/>
  <c r="C43" i="1"/>
  <c r="H45" i="13"/>
  <c r="H44" i="13"/>
  <c r="H43" i="13"/>
  <c r="H42" i="13"/>
  <c r="H41" i="13"/>
  <c r="C45" i="13"/>
  <c r="C46" i="13" s="1"/>
  <c r="C44" i="13"/>
  <c r="C43" i="13"/>
  <c r="C42" i="13"/>
  <c r="C41" i="13"/>
  <c r="J47" i="12"/>
  <c r="J46" i="12"/>
  <c r="J45" i="12"/>
  <c r="J44" i="12"/>
  <c r="J43" i="12"/>
  <c r="C47" i="12"/>
  <c r="C46" i="12"/>
  <c r="C45" i="12"/>
  <c r="C44" i="12"/>
  <c r="C43" i="12"/>
  <c r="J46" i="11"/>
  <c r="C44" i="11"/>
  <c r="J45" i="10"/>
  <c r="J44" i="10"/>
  <c r="J43" i="10"/>
  <c r="J42" i="10"/>
  <c r="J41" i="10"/>
  <c r="C45" i="10"/>
  <c r="C44" i="10"/>
  <c r="C43" i="10"/>
  <c r="C42" i="10"/>
  <c r="C41" i="10"/>
  <c r="H48" i="6"/>
  <c r="C48" i="6"/>
  <c r="C48" i="2"/>
  <c r="D88" i="8"/>
  <c r="E88" i="8"/>
  <c r="F88" i="8"/>
  <c r="C88" i="8"/>
  <c r="O5" i="3"/>
  <c r="H75" i="9"/>
  <c r="I75" i="9" s="1"/>
  <c r="H73" i="9"/>
  <c r="I73" i="9" s="1"/>
  <c r="H61" i="9"/>
  <c r="I61" i="9" s="1"/>
  <c r="H60" i="9"/>
  <c r="I60" i="9" s="1"/>
  <c r="H65" i="9"/>
  <c r="I65" i="9" s="1"/>
  <c r="H59" i="9"/>
  <c r="I59" i="9" s="1"/>
  <c r="D77" i="9"/>
  <c r="E77" i="9"/>
  <c r="F77" i="9"/>
  <c r="G77" i="9"/>
  <c r="H50" i="9"/>
  <c r="I50" i="9" s="1"/>
  <c r="H51" i="9"/>
  <c r="I51" i="9" s="1"/>
  <c r="H52" i="9"/>
  <c r="I52" i="9" s="1"/>
  <c r="H57" i="9"/>
  <c r="I57" i="9" s="1"/>
  <c r="H58" i="9"/>
  <c r="I58" i="9" s="1"/>
  <c r="H64" i="9"/>
  <c r="I64" i="9" s="1"/>
  <c r="H48" i="9"/>
  <c r="I48" i="9" s="1"/>
  <c r="H66" i="9"/>
  <c r="I66" i="9" s="1"/>
  <c r="H67" i="9"/>
  <c r="I67" i="9" s="1"/>
  <c r="H68" i="9"/>
  <c r="H69" i="9"/>
  <c r="I69" i="9" s="1"/>
  <c r="H70" i="9"/>
  <c r="I70" i="9" s="1"/>
  <c r="H62" i="9"/>
  <c r="I62" i="9" s="1"/>
  <c r="H47" i="9"/>
  <c r="I47" i="9" s="1"/>
  <c r="H63" i="9"/>
  <c r="I63" i="9" s="1"/>
  <c r="H71" i="9"/>
  <c r="I71" i="9" s="1"/>
  <c r="H72" i="9"/>
  <c r="H74" i="9"/>
  <c r="I74" i="9" s="1"/>
  <c r="H76" i="9"/>
  <c r="I76" i="9" s="1"/>
  <c r="H53" i="9"/>
  <c r="I53" i="9" s="1"/>
  <c r="H54" i="9"/>
  <c r="I54" i="9" s="1"/>
  <c r="H55" i="9"/>
  <c r="I55" i="9" s="1"/>
  <c r="H56" i="9"/>
  <c r="I56" i="9" s="1"/>
  <c r="H46" i="9"/>
  <c r="I46" i="9" s="1"/>
  <c r="I72" i="9"/>
  <c r="I68" i="9"/>
  <c r="I61" i="8"/>
  <c r="I54" i="8"/>
  <c r="H62" i="8"/>
  <c r="I62" i="8" s="1"/>
  <c r="H76" i="8"/>
  <c r="I76" i="8" s="1"/>
  <c r="H74" i="8"/>
  <c r="I74" i="8" s="1"/>
  <c r="H72" i="8"/>
  <c r="I72" i="8" s="1"/>
  <c r="H67" i="8"/>
  <c r="I67" i="8" s="1"/>
  <c r="H56" i="8"/>
  <c r="I56" i="8" s="1"/>
  <c r="E79" i="8"/>
  <c r="F79" i="8"/>
  <c r="G79" i="8"/>
  <c r="H47" i="8"/>
  <c r="I47" i="8" s="1"/>
  <c r="H50" i="8"/>
  <c r="I50" i="8" s="1"/>
  <c r="H51" i="8"/>
  <c r="I51" i="8" s="1"/>
  <c r="H52" i="8"/>
  <c r="I52" i="8" s="1"/>
  <c r="H53" i="8"/>
  <c r="I53" i="8" s="1"/>
  <c r="H66" i="8"/>
  <c r="I66" i="8" s="1"/>
  <c r="H57" i="8"/>
  <c r="I57" i="8" s="1"/>
  <c r="H68" i="8"/>
  <c r="I68" i="8" s="1"/>
  <c r="H69" i="8"/>
  <c r="I69" i="8" s="1"/>
  <c r="H70" i="8"/>
  <c r="I70" i="8" s="1"/>
  <c r="H71" i="8"/>
  <c r="I71" i="8" s="1"/>
  <c r="H73" i="8"/>
  <c r="I73" i="8" s="1"/>
  <c r="H75" i="8"/>
  <c r="I75" i="8" s="1"/>
  <c r="H58" i="8"/>
  <c r="I58" i="8" s="1"/>
  <c r="H59" i="8"/>
  <c r="I59" i="8" s="1"/>
  <c r="H48" i="8"/>
  <c r="I48" i="8" s="1"/>
  <c r="H60" i="8"/>
  <c r="I60" i="8" s="1"/>
  <c r="H61" i="8"/>
  <c r="H77" i="8"/>
  <c r="I77" i="8" s="1"/>
  <c r="H78" i="8"/>
  <c r="I78" i="8" s="1"/>
  <c r="H63" i="8"/>
  <c r="I63" i="8" s="1"/>
  <c r="H49" i="8"/>
  <c r="I49" i="8" s="1"/>
  <c r="H64" i="8"/>
  <c r="I64" i="8" s="1"/>
  <c r="H65" i="8"/>
  <c r="I65" i="8" s="1"/>
  <c r="H54" i="8"/>
  <c r="G16" i="10"/>
  <c r="G31" i="10"/>
  <c r="F15" i="10"/>
  <c r="G15" i="10" s="1"/>
  <c r="F7" i="10"/>
  <c r="G7" i="10" s="1"/>
  <c r="F10" i="10"/>
  <c r="G10" i="10" s="1"/>
  <c r="F11" i="10"/>
  <c r="G11" i="10" s="1"/>
  <c r="F12" i="10"/>
  <c r="G12" i="10" s="1"/>
  <c r="F13" i="10"/>
  <c r="G13" i="10" s="1"/>
  <c r="F16" i="10"/>
  <c r="F25" i="10"/>
  <c r="G25" i="10" s="1"/>
  <c r="F26" i="10"/>
  <c r="G26" i="10" s="1"/>
  <c r="F17" i="10"/>
  <c r="G17" i="10" s="1"/>
  <c r="F27" i="10"/>
  <c r="G27" i="10" s="1"/>
  <c r="F28" i="10"/>
  <c r="G28" i="10" s="1"/>
  <c r="F29" i="10"/>
  <c r="G29" i="10" s="1"/>
  <c r="F30" i="10"/>
  <c r="G30" i="10" s="1"/>
  <c r="F31" i="10"/>
  <c r="F32" i="10"/>
  <c r="G32" i="10" s="1"/>
  <c r="F33" i="10"/>
  <c r="G33" i="10" s="1"/>
  <c r="F34" i="10"/>
  <c r="G34" i="10" s="1"/>
  <c r="F18" i="10"/>
  <c r="G18" i="10" s="1"/>
  <c r="F19" i="10"/>
  <c r="G19" i="10" s="1"/>
  <c r="F8" i="10"/>
  <c r="G8" i="10" s="1"/>
  <c r="F20" i="10"/>
  <c r="G20" i="10" s="1"/>
  <c r="F35" i="10"/>
  <c r="G35" i="10" s="1"/>
  <c r="F21" i="10"/>
  <c r="G21" i="10" s="1"/>
  <c r="F22" i="10"/>
  <c r="G22" i="10" s="1"/>
  <c r="F36" i="10"/>
  <c r="G36" i="10" s="1"/>
  <c r="F37" i="10"/>
  <c r="G37" i="10" s="1"/>
  <c r="F23" i="10"/>
  <c r="G23" i="10" s="1"/>
  <c r="F9" i="10"/>
  <c r="G9" i="10" s="1"/>
  <c r="F24" i="10"/>
  <c r="G24" i="10" s="1"/>
  <c r="M10" i="10"/>
  <c r="N10" i="10" s="1"/>
  <c r="M11" i="10"/>
  <c r="N11" i="10" s="1"/>
  <c r="M12" i="10"/>
  <c r="N12" i="10" s="1"/>
  <c r="M13" i="10"/>
  <c r="N13" i="10" s="1"/>
  <c r="M18" i="10"/>
  <c r="N18" i="10" s="1"/>
  <c r="M19" i="10"/>
  <c r="N19" i="10" s="1"/>
  <c r="M20" i="10"/>
  <c r="N20" i="10" s="1"/>
  <c r="M25" i="10"/>
  <c r="N25" i="10" s="1"/>
  <c r="M26" i="10"/>
  <c r="N26" i="10" s="1"/>
  <c r="M8" i="10"/>
  <c r="N8" i="10" s="1"/>
  <c r="M27" i="10"/>
  <c r="N27" i="10" s="1"/>
  <c r="M28" i="10"/>
  <c r="N28" i="10" s="1"/>
  <c r="M29" i="10"/>
  <c r="N29" i="10" s="1"/>
  <c r="M30" i="10"/>
  <c r="N30" i="10" s="1"/>
  <c r="M21" i="10"/>
  <c r="N21" i="10" s="1"/>
  <c r="M31" i="10"/>
  <c r="N31" i="10" s="1"/>
  <c r="M22" i="10"/>
  <c r="N22" i="10" s="1"/>
  <c r="M23" i="10"/>
  <c r="N23" i="10" s="1"/>
  <c r="M9" i="10"/>
  <c r="N9" i="10" s="1"/>
  <c r="M24" i="10"/>
  <c r="N24" i="10" s="1"/>
  <c r="M32" i="10"/>
  <c r="N32" i="10" s="1"/>
  <c r="M33" i="10"/>
  <c r="N33" i="10" s="1"/>
  <c r="M34" i="10"/>
  <c r="N34" i="10" s="1"/>
  <c r="M35" i="10"/>
  <c r="N35" i="10" s="1"/>
  <c r="M36" i="10"/>
  <c r="N36" i="10" s="1"/>
  <c r="M37" i="10"/>
  <c r="N37" i="10" s="1"/>
  <c r="M17" i="10"/>
  <c r="N17" i="10" s="1"/>
  <c r="M14" i="10"/>
  <c r="N14" i="10" s="1"/>
  <c r="M15" i="10"/>
  <c r="N15" i="10" s="1"/>
  <c r="M16" i="10"/>
  <c r="N16" i="10" s="1"/>
  <c r="M7" i="10"/>
  <c r="N7" i="10" s="1"/>
  <c r="F14" i="10"/>
  <c r="G14" i="10" s="1"/>
  <c r="M10" i="11"/>
  <c r="N10" i="11" s="1"/>
  <c r="J43" i="11" s="1"/>
  <c r="M11" i="11"/>
  <c r="N11" i="11" s="1"/>
  <c r="M12" i="11"/>
  <c r="N12" i="11" s="1"/>
  <c r="M13" i="11"/>
  <c r="N13" i="11" s="1"/>
  <c r="M18" i="11"/>
  <c r="N18" i="11" s="1"/>
  <c r="J45" i="11" s="1"/>
  <c r="M19" i="11"/>
  <c r="N19" i="11" s="1"/>
  <c r="M20" i="11"/>
  <c r="N20" i="11" s="1"/>
  <c r="M25" i="11"/>
  <c r="N25" i="11" s="1"/>
  <c r="M26" i="11"/>
  <c r="N26" i="11" s="1"/>
  <c r="M8" i="11"/>
  <c r="N8" i="11" s="1"/>
  <c r="M27" i="11"/>
  <c r="N27" i="11" s="1"/>
  <c r="M28" i="11"/>
  <c r="N28" i="11" s="1"/>
  <c r="M29" i="11"/>
  <c r="N29" i="11" s="1"/>
  <c r="M30" i="11"/>
  <c r="N30" i="11" s="1"/>
  <c r="M21" i="11"/>
  <c r="N21" i="11" s="1"/>
  <c r="M31" i="11"/>
  <c r="N31" i="11" s="1"/>
  <c r="M22" i="11"/>
  <c r="N22" i="11" s="1"/>
  <c r="M23" i="11"/>
  <c r="N23" i="11" s="1"/>
  <c r="M9" i="11"/>
  <c r="N9" i="11" s="1"/>
  <c r="M24" i="11"/>
  <c r="N24" i="11" s="1"/>
  <c r="M32" i="11"/>
  <c r="N32" i="11" s="1"/>
  <c r="M33" i="11"/>
  <c r="N33" i="11" s="1"/>
  <c r="M34" i="11"/>
  <c r="N34" i="11" s="1"/>
  <c r="M35" i="11"/>
  <c r="N35" i="11" s="1"/>
  <c r="M36" i="11"/>
  <c r="N36" i="11" s="1"/>
  <c r="M37" i="11"/>
  <c r="N37" i="11" s="1"/>
  <c r="M17" i="11"/>
  <c r="N17" i="11" s="1"/>
  <c r="M14" i="11"/>
  <c r="N14" i="11" s="1"/>
  <c r="J44" i="11" s="1"/>
  <c r="M15" i="11"/>
  <c r="N15" i="11" s="1"/>
  <c r="M16" i="11"/>
  <c r="N16" i="11" s="1"/>
  <c r="M7" i="11"/>
  <c r="N7" i="11" s="1"/>
  <c r="J42" i="11" s="1"/>
  <c r="F15" i="11"/>
  <c r="G15" i="11" s="1"/>
  <c r="F7" i="11"/>
  <c r="G7" i="11" s="1"/>
  <c r="C42" i="11" s="1"/>
  <c r="F10" i="11"/>
  <c r="G10" i="11" s="1"/>
  <c r="F11" i="11"/>
  <c r="G11" i="11" s="1"/>
  <c r="F12" i="11"/>
  <c r="G12" i="11" s="1"/>
  <c r="F13" i="11"/>
  <c r="G13" i="11" s="1"/>
  <c r="C43" i="11" s="1"/>
  <c r="F16" i="11"/>
  <c r="G16" i="11" s="1"/>
  <c r="F26" i="11"/>
  <c r="G26" i="11" s="1"/>
  <c r="F27" i="11"/>
  <c r="G27" i="11" s="1"/>
  <c r="F17" i="11"/>
  <c r="G17" i="11" s="1"/>
  <c r="F28" i="11"/>
  <c r="G28" i="11" s="1"/>
  <c r="C46" i="11" s="1"/>
  <c r="F29" i="11"/>
  <c r="G29" i="11" s="1"/>
  <c r="F30" i="11"/>
  <c r="G30" i="11" s="1"/>
  <c r="F31" i="11"/>
  <c r="G31" i="11" s="1"/>
  <c r="F32" i="11"/>
  <c r="G32" i="11" s="1"/>
  <c r="F33" i="11"/>
  <c r="G33" i="11" s="1"/>
  <c r="F34" i="11"/>
  <c r="G34" i="11" s="1"/>
  <c r="F35" i="11"/>
  <c r="G35" i="11" s="1"/>
  <c r="F18" i="11"/>
  <c r="G18" i="11" s="1"/>
  <c r="C45" i="11" s="1"/>
  <c r="F19" i="11"/>
  <c r="G19" i="11" s="1"/>
  <c r="F8" i="11"/>
  <c r="G8" i="11" s="1"/>
  <c r="F20" i="11"/>
  <c r="G20" i="11" s="1"/>
  <c r="F36" i="11"/>
  <c r="G36" i="11" s="1"/>
  <c r="F21" i="11"/>
  <c r="G21" i="11" s="1"/>
  <c r="F22" i="11"/>
  <c r="G22" i="11" s="1"/>
  <c r="F37" i="11"/>
  <c r="G37" i="11" s="1"/>
  <c r="F38" i="11"/>
  <c r="G38" i="11" s="1"/>
  <c r="F23" i="11"/>
  <c r="G23" i="11" s="1"/>
  <c r="F9" i="11"/>
  <c r="G9" i="11" s="1"/>
  <c r="F24" i="11"/>
  <c r="G24" i="11" s="1"/>
  <c r="F25" i="11"/>
  <c r="G25" i="11" s="1"/>
  <c r="F14" i="11"/>
  <c r="G14" i="11" s="1"/>
  <c r="F16" i="12"/>
  <c r="G16" i="12" s="1"/>
  <c r="F8" i="12"/>
  <c r="G8" i="12" s="1"/>
  <c r="F11" i="12"/>
  <c r="G11" i="12" s="1"/>
  <c r="F12" i="12"/>
  <c r="G12" i="12" s="1"/>
  <c r="F13" i="12"/>
  <c r="G13" i="12" s="1"/>
  <c r="F14" i="12"/>
  <c r="F17" i="12"/>
  <c r="G17" i="12" s="1"/>
  <c r="F26" i="12"/>
  <c r="G26" i="12" s="1"/>
  <c r="F27" i="12"/>
  <c r="G27" i="12" s="1"/>
  <c r="F18" i="12"/>
  <c r="G18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19" i="12"/>
  <c r="G19" i="12" s="1"/>
  <c r="F20" i="12"/>
  <c r="G20" i="12" s="1"/>
  <c r="F9" i="12"/>
  <c r="G9" i="12" s="1"/>
  <c r="F21" i="12"/>
  <c r="G21" i="12" s="1"/>
  <c r="F36" i="12"/>
  <c r="G36" i="12" s="1"/>
  <c r="F22" i="12"/>
  <c r="G22" i="12" s="1"/>
  <c r="F23" i="12"/>
  <c r="G23" i="12" s="1"/>
  <c r="F37" i="12"/>
  <c r="G37" i="12" s="1"/>
  <c r="F38" i="12"/>
  <c r="G38" i="12" s="1"/>
  <c r="F24" i="12"/>
  <c r="G24" i="12" s="1"/>
  <c r="F10" i="12"/>
  <c r="G10" i="12" s="1"/>
  <c r="F25" i="12"/>
  <c r="G25" i="12" s="1"/>
  <c r="F15" i="12"/>
  <c r="G15" i="12" s="1"/>
  <c r="M11" i="12"/>
  <c r="N11" i="12" s="1"/>
  <c r="M12" i="12"/>
  <c r="N12" i="12" s="1"/>
  <c r="M13" i="12"/>
  <c r="N13" i="12" s="1"/>
  <c r="M14" i="12"/>
  <c r="N14" i="12" s="1"/>
  <c r="M19" i="12"/>
  <c r="N19" i="12" s="1"/>
  <c r="M20" i="12"/>
  <c r="N20" i="12" s="1"/>
  <c r="M21" i="12"/>
  <c r="N21" i="12" s="1"/>
  <c r="M26" i="12"/>
  <c r="N26" i="12" s="1"/>
  <c r="M27" i="12"/>
  <c r="N27" i="12" s="1"/>
  <c r="M9" i="12"/>
  <c r="N9" i="12" s="1"/>
  <c r="M28" i="12"/>
  <c r="N28" i="12" s="1"/>
  <c r="M29" i="12"/>
  <c r="N29" i="12" s="1"/>
  <c r="M30" i="12"/>
  <c r="N30" i="12" s="1"/>
  <c r="M31" i="12"/>
  <c r="N31" i="12" s="1"/>
  <c r="M22" i="12"/>
  <c r="N22" i="12" s="1"/>
  <c r="M32" i="12"/>
  <c r="N32" i="12" s="1"/>
  <c r="M23" i="12"/>
  <c r="N23" i="12" s="1"/>
  <c r="M24" i="12"/>
  <c r="N24" i="12" s="1"/>
  <c r="M10" i="12"/>
  <c r="N10" i="12" s="1"/>
  <c r="M25" i="12"/>
  <c r="N25" i="12" s="1"/>
  <c r="M33" i="12"/>
  <c r="N33" i="12" s="1"/>
  <c r="M34" i="12"/>
  <c r="N34" i="12" s="1"/>
  <c r="M35" i="12"/>
  <c r="N35" i="12" s="1"/>
  <c r="M36" i="12"/>
  <c r="N36" i="12" s="1"/>
  <c r="M37" i="12"/>
  <c r="N37" i="12" s="1"/>
  <c r="M38" i="12"/>
  <c r="N38" i="12" s="1"/>
  <c r="M18" i="12"/>
  <c r="N18" i="12" s="1"/>
  <c r="M15" i="12"/>
  <c r="N15" i="12" s="1"/>
  <c r="M16" i="12"/>
  <c r="N16" i="12" s="1"/>
  <c r="M17" i="12"/>
  <c r="N17" i="12" s="1"/>
  <c r="M8" i="12"/>
  <c r="N8" i="12" s="1"/>
  <c r="J10" i="13"/>
  <c r="J11" i="13"/>
  <c r="J12" i="13"/>
  <c r="J13" i="13"/>
  <c r="J18" i="13"/>
  <c r="J19" i="13"/>
  <c r="J20" i="13"/>
  <c r="J25" i="13"/>
  <c r="J26" i="13"/>
  <c r="J8" i="13"/>
  <c r="J27" i="13"/>
  <c r="J28" i="13"/>
  <c r="J29" i="13"/>
  <c r="J30" i="13"/>
  <c r="J21" i="13"/>
  <c r="J31" i="13"/>
  <c r="J22" i="13"/>
  <c r="J23" i="13"/>
  <c r="J9" i="13"/>
  <c r="J24" i="13"/>
  <c r="J32" i="13"/>
  <c r="J33" i="13"/>
  <c r="J34" i="13"/>
  <c r="J35" i="13"/>
  <c r="J36" i="13"/>
  <c r="J37" i="13"/>
  <c r="J17" i="13"/>
  <c r="J14" i="13"/>
  <c r="J15" i="13"/>
  <c r="J16" i="13"/>
  <c r="J7" i="13"/>
  <c r="E15" i="13"/>
  <c r="E7" i="13"/>
  <c r="E10" i="13"/>
  <c r="E11" i="13"/>
  <c r="E12" i="13"/>
  <c r="E13" i="13"/>
  <c r="E16" i="13"/>
  <c r="E25" i="13"/>
  <c r="E26" i="13"/>
  <c r="E17" i="13"/>
  <c r="E27" i="13"/>
  <c r="E28" i="13"/>
  <c r="E29" i="13"/>
  <c r="E30" i="13"/>
  <c r="E31" i="13"/>
  <c r="E32" i="13"/>
  <c r="E33" i="13"/>
  <c r="E34" i="13"/>
  <c r="E18" i="13"/>
  <c r="E19" i="13"/>
  <c r="E8" i="13"/>
  <c r="E20" i="13"/>
  <c r="E35" i="13"/>
  <c r="E21" i="13"/>
  <c r="E22" i="13"/>
  <c r="E36" i="13"/>
  <c r="E37" i="13"/>
  <c r="E23" i="13"/>
  <c r="E9" i="13"/>
  <c r="E24" i="13"/>
  <c r="E14" i="13"/>
  <c r="D38" i="13"/>
  <c r="E38" i="13" s="1"/>
  <c r="I38" i="13"/>
  <c r="J38" i="13" s="1"/>
  <c r="L39" i="12"/>
  <c r="K39" i="12"/>
  <c r="E39" i="12"/>
  <c r="D39" i="12"/>
  <c r="E39" i="11"/>
  <c r="D39" i="11"/>
  <c r="L38" i="11"/>
  <c r="K38" i="11"/>
  <c r="L38" i="10"/>
  <c r="K38" i="10"/>
  <c r="E38" i="10"/>
  <c r="D38" i="10"/>
  <c r="J12" i="7"/>
  <c r="J13" i="7"/>
  <c r="J14" i="7"/>
  <c r="J15" i="7"/>
  <c r="J20" i="7"/>
  <c r="J21" i="7"/>
  <c r="J22" i="7"/>
  <c r="J27" i="7"/>
  <c r="J28" i="7"/>
  <c r="J10" i="7"/>
  <c r="J29" i="7"/>
  <c r="J30" i="7"/>
  <c r="J31" i="7"/>
  <c r="J32" i="7"/>
  <c r="J23" i="7"/>
  <c r="J33" i="7"/>
  <c r="J24" i="7"/>
  <c r="J25" i="7"/>
  <c r="J11" i="7"/>
  <c r="J26" i="7"/>
  <c r="J34" i="7"/>
  <c r="J35" i="7"/>
  <c r="J36" i="7"/>
  <c r="J37" i="7"/>
  <c r="J38" i="7"/>
  <c r="J39" i="7"/>
  <c r="J19" i="7"/>
  <c r="J16" i="7"/>
  <c r="J17" i="7"/>
  <c r="J18" i="7"/>
  <c r="J9" i="7"/>
  <c r="J40" i="6"/>
  <c r="J12" i="6"/>
  <c r="J13" i="6"/>
  <c r="J14" i="6"/>
  <c r="J15" i="6"/>
  <c r="J20" i="6"/>
  <c r="J21" i="6"/>
  <c r="J22" i="6"/>
  <c r="J27" i="6"/>
  <c r="J28" i="6"/>
  <c r="J10" i="6"/>
  <c r="J29" i="6"/>
  <c r="J30" i="6"/>
  <c r="J31" i="6"/>
  <c r="J32" i="6"/>
  <c r="J23" i="6"/>
  <c r="J33" i="6"/>
  <c r="J24" i="6"/>
  <c r="J25" i="6"/>
  <c r="J11" i="6"/>
  <c r="J26" i="6"/>
  <c r="J34" i="6"/>
  <c r="J35" i="6"/>
  <c r="J36" i="6"/>
  <c r="J37" i="6"/>
  <c r="J38" i="6"/>
  <c r="J39" i="6"/>
  <c r="J19" i="6"/>
  <c r="J16" i="6"/>
  <c r="J17" i="6"/>
  <c r="J18" i="6"/>
  <c r="J9" i="6"/>
  <c r="E17" i="6"/>
  <c r="E9" i="6"/>
  <c r="E12" i="6"/>
  <c r="E13" i="6"/>
  <c r="E14" i="6"/>
  <c r="E15" i="6"/>
  <c r="E18" i="6"/>
  <c r="E27" i="6"/>
  <c r="E28" i="6"/>
  <c r="E19" i="6"/>
  <c r="E29" i="6"/>
  <c r="E30" i="6"/>
  <c r="E31" i="6"/>
  <c r="E32" i="6"/>
  <c r="E33" i="6"/>
  <c r="E34" i="6"/>
  <c r="E35" i="6"/>
  <c r="E36" i="6"/>
  <c r="E20" i="6"/>
  <c r="E21" i="6"/>
  <c r="E10" i="6"/>
  <c r="E22" i="6"/>
  <c r="E37" i="6"/>
  <c r="E23" i="6"/>
  <c r="E24" i="6"/>
  <c r="E38" i="6"/>
  <c r="E39" i="6"/>
  <c r="E25" i="6"/>
  <c r="E11" i="6"/>
  <c r="E26" i="6"/>
  <c r="E16" i="6"/>
  <c r="K17" i="8"/>
  <c r="L17" i="8" s="1"/>
  <c r="K9" i="8"/>
  <c r="K41" i="8" s="1"/>
  <c r="K12" i="8"/>
  <c r="K13" i="8"/>
  <c r="L13" i="8" s="1"/>
  <c r="K14" i="8"/>
  <c r="L14" i="8" s="1"/>
  <c r="K15" i="8"/>
  <c r="L15" i="8" s="1"/>
  <c r="K18" i="8"/>
  <c r="L18" i="8" s="1"/>
  <c r="K28" i="8"/>
  <c r="L28" i="8" s="1"/>
  <c r="K29" i="8"/>
  <c r="L29" i="8" s="1"/>
  <c r="K19" i="8"/>
  <c r="K30" i="8"/>
  <c r="L30" i="8" s="1"/>
  <c r="K31" i="8"/>
  <c r="L31" i="8" s="1"/>
  <c r="K32" i="8"/>
  <c r="L32" i="8" s="1"/>
  <c r="K33" i="8"/>
  <c r="L33" i="8" s="1"/>
  <c r="K34" i="8"/>
  <c r="K35" i="8"/>
  <c r="L35" i="8" s="1"/>
  <c r="K36" i="8"/>
  <c r="K37" i="8"/>
  <c r="L37" i="8" s="1"/>
  <c r="K20" i="8"/>
  <c r="K21" i="8"/>
  <c r="L21" i="8" s="1"/>
  <c r="K10" i="8"/>
  <c r="K22" i="8"/>
  <c r="L22" i="8" s="1"/>
  <c r="K38" i="8"/>
  <c r="L38" i="8" s="1"/>
  <c r="K23" i="8"/>
  <c r="L23" i="8" s="1"/>
  <c r="K24" i="8"/>
  <c r="L24" i="8" s="1"/>
  <c r="K39" i="8"/>
  <c r="L39" i="8" s="1"/>
  <c r="K40" i="8"/>
  <c r="L40" i="8" s="1"/>
  <c r="K25" i="8"/>
  <c r="L25" i="8" s="1"/>
  <c r="K11" i="8"/>
  <c r="K26" i="8"/>
  <c r="L26" i="8" s="1"/>
  <c r="K27" i="8"/>
  <c r="L27" i="8" s="1"/>
  <c r="K16" i="8"/>
  <c r="L16" i="8" s="1"/>
  <c r="J12" i="5"/>
  <c r="J13" i="5"/>
  <c r="J14" i="5"/>
  <c r="J15" i="5"/>
  <c r="J20" i="5"/>
  <c r="J21" i="5"/>
  <c r="J22" i="5"/>
  <c r="J27" i="5"/>
  <c r="J28" i="5"/>
  <c r="J10" i="5"/>
  <c r="J29" i="5"/>
  <c r="J30" i="5"/>
  <c r="J31" i="5"/>
  <c r="J32" i="5"/>
  <c r="J23" i="5"/>
  <c r="J33" i="5"/>
  <c r="J24" i="5"/>
  <c r="J25" i="5"/>
  <c r="J11" i="5"/>
  <c r="J26" i="5"/>
  <c r="J34" i="5"/>
  <c r="J35" i="5"/>
  <c r="J36" i="5"/>
  <c r="J37" i="5"/>
  <c r="J38" i="5"/>
  <c r="J39" i="5"/>
  <c r="J19" i="5"/>
  <c r="J16" i="5"/>
  <c r="J17" i="5"/>
  <c r="J18" i="5"/>
  <c r="E17" i="5"/>
  <c r="E9" i="5"/>
  <c r="E12" i="5"/>
  <c r="E13" i="5"/>
  <c r="E14" i="5"/>
  <c r="E15" i="5"/>
  <c r="E18" i="5"/>
  <c r="E27" i="5"/>
  <c r="E28" i="5"/>
  <c r="E19" i="5"/>
  <c r="E29" i="5"/>
  <c r="E30" i="5"/>
  <c r="E31" i="5"/>
  <c r="E32" i="5"/>
  <c r="E33" i="5"/>
  <c r="E34" i="5"/>
  <c r="E35" i="5"/>
  <c r="E36" i="5"/>
  <c r="E20" i="5"/>
  <c r="E21" i="5"/>
  <c r="E10" i="5"/>
  <c r="E22" i="5"/>
  <c r="E37" i="5"/>
  <c r="E23" i="5"/>
  <c r="E24" i="5"/>
  <c r="E38" i="5"/>
  <c r="E39" i="5"/>
  <c r="E25" i="5"/>
  <c r="E11" i="5"/>
  <c r="E26" i="5"/>
  <c r="J9" i="5"/>
  <c r="E16" i="5"/>
  <c r="J18" i="4"/>
  <c r="J12" i="4"/>
  <c r="J13" i="4"/>
  <c r="J14" i="4"/>
  <c r="J15" i="4"/>
  <c r="J20" i="4"/>
  <c r="J21" i="4"/>
  <c r="J22" i="4"/>
  <c r="J27" i="4"/>
  <c r="J28" i="4"/>
  <c r="J10" i="4"/>
  <c r="J29" i="4"/>
  <c r="J30" i="4"/>
  <c r="J31" i="4"/>
  <c r="J32" i="4"/>
  <c r="J23" i="4"/>
  <c r="J33" i="4"/>
  <c r="J24" i="4"/>
  <c r="J25" i="4"/>
  <c r="J11" i="4"/>
  <c r="J26" i="4"/>
  <c r="J34" i="4"/>
  <c r="J35" i="4"/>
  <c r="J36" i="4"/>
  <c r="J37" i="4"/>
  <c r="J38" i="4"/>
  <c r="J39" i="4"/>
  <c r="J19" i="4"/>
  <c r="J16" i="4"/>
  <c r="J17" i="4"/>
  <c r="E17" i="4"/>
  <c r="E9" i="4"/>
  <c r="E12" i="4"/>
  <c r="E13" i="4"/>
  <c r="E14" i="4"/>
  <c r="E15" i="4"/>
  <c r="E18" i="4"/>
  <c r="E27" i="4"/>
  <c r="E28" i="4"/>
  <c r="E19" i="4"/>
  <c r="E29" i="4"/>
  <c r="E30" i="4"/>
  <c r="E31" i="4"/>
  <c r="E32" i="4"/>
  <c r="E33" i="4"/>
  <c r="E34" i="4"/>
  <c r="E35" i="4"/>
  <c r="E36" i="4"/>
  <c r="E20" i="4"/>
  <c r="E21" i="4"/>
  <c r="E10" i="4"/>
  <c r="E22" i="4"/>
  <c r="E37" i="4"/>
  <c r="E23" i="4"/>
  <c r="E24" i="4"/>
  <c r="E38" i="4"/>
  <c r="E39" i="4"/>
  <c r="E25" i="4"/>
  <c r="E11" i="4"/>
  <c r="E26" i="4"/>
  <c r="J9" i="4"/>
  <c r="E16" i="4"/>
  <c r="J12" i="3"/>
  <c r="J13" i="3"/>
  <c r="J14" i="3"/>
  <c r="J15" i="3"/>
  <c r="J20" i="3"/>
  <c r="J21" i="3"/>
  <c r="J22" i="3"/>
  <c r="J27" i="3"/>
  <c r="J28" i="3"/>
  <c r="J10" i="3"/>
  <c r="J29" i="3"/>
  <c r="J30" i="3"/>
  <c r="J31" i="3"/>
  <c r="J32" i="3"/>
  <c r="J23" i="3"/>
  <c r="J33" i="3"/>
  <c r="J24" i="3"/>
  <c r="J25" i="3"/>
  <c r="J11" i="3"/>
  <c r="J26" i="3"/>
  <c r="J34" i="3"/>
  <c r="J35" i="3"/>
  <c r="J36" i="3"/>
  <c r="J37" i="3"/>
  <c r="J38" i="3"/>
  <c r="J39" i="3"/>
  <c r="J19" i="3"/>
  <c r="J16" i="3"/>
  <c r="J17" i="3"/>
  <c r="J18" i="3"/>
  <c r="E17" i="3"/>
  <c r="E9" i="3"/>
  <c r="E12" i="3"/>
  <c r="E13" i="3"/>
  <c r="E14" i="3"/>
  <c r="E15" i="3"/>
  <c r="E18" i="3"/>
  <c r="E27" i="3"/>
  <c r="E28" i="3"/>
  <c r="E19" i="3"/>
  <c r="E29" i="3"/>
  <c r="E30" i="3"/>
  <c r="E31" i="3"/>
  <c r="E32" i="3"/>
  <c r="E33" i="3"/>
  <c r="E34" i="3"/>
  <c r="E35" i="3"/>
  <c r="E36" i="3"/>
  <c r="E20" i="3"/>
  <c r="E21" i="3"/>
  <c r="E10" i="3"/>
  <c r="E22" i="3"/>
  <c r="E37" i="3"/>
  <c r="E23" i="3"/>
  <c r="E24" i="3"/>
  <c r="E38" i="3"/>
  <c r="E39" i="3"/>
  <c r="E25" i="3"/>
  <c r="E11" i="3"/>
  <c r="E26" i="3"/>
  <c r="J9" i="3"/>
  <c r="E16" i="3"/>
  <c r="K12" i="9"/>
  <c r="L12" i="9" s="1"/>
  <c r="K13" i="9"/>
  <c r="L13" i="9" s="1"/>
  <c r="K14" i="9"/>
  <c r="L14" i="9" s="1"/>
  <c r="K15" i="9"/>
  <c r="L15" i="9" s="1"/>
  <c r="K20" i="9"/>
  <c r="L20" i="9" s="1"/>
  <c r="K21" i="9"/>
  <c r="L21" i="9" s="1"/>
  <c r="K22" i="9"/>
  <c r="L22" i="9" s="1"/>
  <c r="K27" i="9"/>
  <c r="L27" i="9" s="1"/>
  <c r="K28" i="9"/>
  <c r="L28" i="9" s="1"/>
  <c r="K10" i="9"/>
  <c r="L10" i="9" s="1"/>
  <c r="K29" i="9"/>
  <c r="L29" i="9" s="1"/>
  <c r="K30" i="9"/>
  <c r="L30" i="9" s="1"/>
  <c r="K31" i="9"/>
  <c r="L31" i="9" s="1"/>
  <c r="K32" i="9"/>
  <c r="L32" i="9" s="1"/>
  <c r="K23" i="9"/>
  <c r="L23" i="9" s="1"/>
  <c r="K33" i="9"/>
  <c r="L33" i="9" s="1"/>
  <c r="K24" i="9"/>
  <c r="L24" i="9" s="1"/>
  <c r="K25" i="9"/>
  <c r="L25" i="9" s="1"/>
  <c r="K11" i="9"/>
  <c r="L11" i="9" s="1"/>
  <c r="K26" i="9"/>
  <c r="L26" i="9" s="1"/>
  <c r="K34" i="9"/>
  <c r="L34" i="9" s="1"/>
  <c r="K35" i="9"/>
  <c r="L35" i="9" s="1"/>
  <c r="K36" i="9"/>
  <c r="L36" i="9" s="1"/>
  <c r="K37" i="9"/>
  <c r="L37" i="9" s="1"/>
  <c r="K38" i="9"/>
  <c r="L38" i="9" s="1"/>
  <c r="K39" i="9"/>
  <c r="L39" i="9" s="1"/>
  <c r="K19" i="9"/>
  <c r="L19" i="9" s="1"/>
  <c r="K16" i="9"/>
  <c r="L16" i="9" s="1"/>
  <c r="K17" i="9"/>
  <c r="L17" i="9" s="1"/>
  <c r="K18" i="9"/>
  <c r="L18" i="9" s="1"/>
  <c r="K9" i="9"/>
  <c r="L9" i="9" s="1"/>
  <c r="J12" i="2"/>
  <c r="J13" i="2"/>
  <c r="J14" i="2"/>
  <c r="J15" i="2"/>
  <c r="J20" i="2"/>
  <c r="J21" i="2"/>
  <c r="J22" i="2"/>
  <c r="J27" i="2"/>
  <c r="J28" i="2"/>
  <c r="J10" i="2"/>
  <c r="J29" i="2"/>
  <c r="J30" i="2"/>
  <c r="J31" i="2"/>
  <c r="J32" i="2"/>
  <c r="J23" i="2"/>
  <c r="J33" i="2"/>
  <c r="J24" i="2"/>
  <c r="J25" i="2"/>
  <c r="J11" i="2"/>
  <c r="J26" i="2"/>
  <c r="J34" i="2"/>
  <c r="J35" i="2"/>
  <c r="J36" i="2"/>
  <c r="J37" i="2"/>
  <c r="J38" i="2"/>
  <c r="J39" i="2"/>
  <c r="J19" i="2"/>
  <c r="J16" i="2"/>
  <c r="J17" i="2"/>
  <c r="J18" i="2"/>
  <c r="J9" i="2"/>
  <c r="E17" i="2"/>
  <c r="E9" i="2"/>
  <c r="E12" i="2"/>
  <c r="E13" i="2"/>
  <c r="E14" i="2"/>
  <c r="E15" i="2"/>
  <c r="E18" i="2"/>
  <c r="E27" i="2"/>
  <c r="E28" i="2"/>
  <c r="E19" i="2"/>
  <c r="E29" i="2"/>
  <c r="E30" i="2"/>
  <c r="E31" i="2"/>
  <c r="E32" i="2"/>
  <c r="E33" i="2"/>
  <c r="E34" i="2"/>
  <c r="E35" i="2"/>
  <c r="E36" i="2"/>
  <c r="E20" i="2"/>
  <c r="E21" i="2"/>
  <c r="E10" i="2"/>
  <c r="E22" i="2"/>
  <c r="E37" i="2"/>
  <c r="E23" i="2"/>
  <c r="E24" i="2"/>
  <c r="E38" i="2"/>
  <c r="E39" i="2"/>
  <c r="E25" i="2"/>
  <c r="E11" i="2"/>
  <c r="E26" i="2"/>
  <c r="E16" i="2"/>
  <c r="J12" i="1"/>
  <c r="J13" i="1"/>
  <c r="J14" i="1"/>
  <c r="J15" i="1"/>
  <c r="J20" i="1"/>
  <c r="J21" i="1"/>
  <c r="J22" i="1"/>
  <c r="J27" i="1"/>
  <c r="J28" i="1"/>
  <c r="J10" i="1"/>
  <c r="J29" i="1"/>
  <c r="J30" i="1"/>
  <c r="J31" i="1"/>
  <c r="J32" i="1"/>
  <c r="J23" i="1"/>
  <c r="J33" i="1"/>
  <c r="J24" i="1"/>
  <c r="J25" i="1"/>
  <c r="J11" i="1"/>
  <c r="J26" i="1"/>
  <c r="J34" i="1"/>
  <c r="J35" i="1"/>
  <c r="J36" i="1"/>
  <c r="J37" i="1"/>
  <c r="J38" i="1"/>
  <c r="J39" i="1"/>
  <c r="J19" i="1"/>
  <c r="J16" i="1"/>
  <c r="J17" i="1"/>
  <c r="J18" i="1"/>
  <c r="J9" i="1"/>
  <c r="E17" i="1"/>
  <c r="E9" i="1"/>
  <c r="E12" i="1"/>
  <c r="E13" i="1"/>
  <c r="E14" i="1"/>
  <c r="E15" i="1"/>
  <c r="E18" i="1"/>
  <c r="E27" i="1"/>
  <c r="E28" i="1"/>
  <c r="E19" i="1"/>
  <c r="E29" i="1"/>
  <c r="E30" i="1"/>
  <c r="E31" i="1"/>
  <c r="E32" i="1"/>
  <c r="E33" i="1"/>
  <c r="E34" i="1"/>
  <c r="E35" i="1"/>
  <c r="E36" i="1"/>
  <c r="E20" i="1"/>
  <c r="E21" i="1"/>
  <c r="E10" i="1"/>
  <c r="E22" i="1"/>
  <c r="E37" i="1"/>
  <c r="E23" i="1"/>
  <c r="E24" i="1"/>
  <c r="E38" i="1"/>
  <c r="E39" i="1"/>
  <c r="E25" i="1"/>
  <c r="E11" i="1"/>
  <c r="E26" i="1"/>
  <c r="E16" i="1"/>
  <c r="S10" i="9"/>
  <c r="S11" i="9"/>
  <c r="S12" i="9"/>
  <c r="S13" i="9"/>
  <c r="S14" i="9"/>
  <c r="S15" i="9"/>
  <c r="S9" i="9"/>
  <c r="P16" i="9"/>
  <c r="Q16" i="9"/>
  <c r="R16" i="9"/>
  <c r="O16" i="9"/>
  <c r="P16" i="8"/>
  <c r="Q16" i="8"/>
  <c r="R16" i="8"/>
  <c r="O16" i="8"/>
  <c r="S10" i="8"/>
  <c r="S11" i="8"/>
  <c r="S12" i="8"/>
  <c r="S13" i="8"/>
  <c r="S14" i="8"/>
  <c r="S15" i="8"/>
  <c r="S9" i="8"/>
  <c r="J40" i="9"/>
  <c r="D40" i="9"/>
  <c r="E40" i="9"/>
  <c r="L9" i="8" l="1"/>
  <c r="L41" i="8" s="1"/>
  <c r="H49" i="7"/>
  <c r="C44" i="7"/>
  <c r="C49" i="7"/>
  <c r="H48" i="5"/>
  <c r="H48" i="4"/>
  <c r="H48" i="3"/>
  <c r="C48" i="3"/>
  <c r="H48" i="2"/>
  <c r="C48" i="1"/>
  <c r="H46" i="13"/>
  <c r="J48" i="12"/>
  <c r="C48" i="12"/>
  <c r="J47" i="11"/>
  <c r="C47" i="11"/>
  <c r="J46" i="10"/>
  <c r="C46" i="10"/>
  <c r="E40" i="6"/>
  <c r="E40" i="5"/>
  <c r="J40" i="3"/>
  <c r="E40" i="3"/>
  <c r="E40" i="2"/>
  <c r="J40" i="1"/>
  <c r="E40" i="1"/>
  <c r="J40" i="5"/>
  <c r="E40" i="4"/>
  <c r="J40" i="4"/>
  <c r="J40" i="2"/>
  <c r="F39" i="12"/>
  <c r="G39" i="12" s="1"/>
  <c r="G14" i="12"/>
  <c r="G39" i="11"/>
  <c r="H49" i="9"/>
  <c r="I49" i="9" s="1"/>
  <c r="H55" i="8"/>
  <c r="I55" i="8" s="1"/>
  <c r="M38" i="10"/>
  <c r="F38" i="10"/>
  <c r="M38" i="11"/>
  <c r="N38" i="11" s="1"/>
  <c r="F39" i="11"/>
  <c r="M39" i="12"/>
  <c r="N39" i="12" s="1"/>
  <c r="G38" i="10"/>
  <c r="N38" i="10"/>
  <c r="K40" i="9"/>
  <c r="L40" i="9" s="1"/>
  <c r="S16" i="9"/>
  <c r="S16" i="8"/>
  <c r="I40" i="7"/>
  <c r="J40" i="7" s="1"/>
  <c r="H77" i="9" l="1"/>
  <c r="I77" i="9" s="1"/>
  <c r="H79" i="8"/>
  <c r="I79" i="8" s="1"/>
</calcChain>
</file>

<file path=xl/sharedStrings.xml><?xml version="1.0" encoding="utf-8"?>
<sst xmlns="http://schemas.openxmlformats.org/spreadsheetml/2006/main" count="2995" uniqueCount="104">
  <si>
    <t>Cardboard</t>
  </si>
  <si>
    <t>Mixed Paper</t>
  </si>
  <si>
    <t>Paper Towels</t>
  </si>
  <si>
    <t>Food Scraps</t>
  </si>
  <si>
    <t>Food-Soiled Paper &amp; Compostable Service Ware</t>
  </si>
  <si>
    <t>Landscape Waste</t>
  </si>
  <si>
    <t>Other Organics</t>
  </si>
  <si>
    <t>Aluminum Beverage Containers</t>
  </si>
  <si>
    <t>Textiles</t>
  </si>
  <si>
    <t>Other Metal Scrap</t>
  </si>
  <si>
    <t>Plastic Beverage Bottles (#1 &amp; #2)</t>
  </si>
  <si>
    <t>Plastic Film</t>
  </si>
  <si>
    <t>Glass Beverage &amp; Food Containers (Bottles &amp; Jars)</t>
  </si>
  <si>
    <t>Other Plastic Containers (non-cup or beverage bottle) #1-7</t>
  </si>
  <si>
    <t>Batteries</t>
  </si>
  <si>
    <t>Light Bulbs/Lamps</t>
  </si>
  <si>
    <t>Disposable Plastic Gloves</t>
  </si>
  <si>
    <t>Regulated Electronics</t>
  </si>
  <si>
    <t>Polystyrene #6 (rigid and Styrofoam</t>
  </si>
  <si>
    <t xml:space="preserve">Other Unrecyclable Paper </t>
  </si>
  <si>
    <t>Disposable Beverage Cups (Paper &amp; Plastic) &amp; Accessories</t>
  </si>
  <si>
    <t>Unmarked Plastics</t>
  </si>
  <si>
    <t>Lab Plastics (non-glove)</t>
  </si>
  <si>
    <t>Composite Organics</t>
  </si>
  <si>
    <t>Non-recyclable Glass</t>
  </si>
  <si>
    <t>Unregulated Electronics</t>
  </si>
  <si>
    <t>Bulky Items/Miscellaneous</t>
  </si>
  <si>
    <t>Liquids</t>
  </si>
  <si>
    <t>Fines</t>
  </si>
  <si>
    <t>Other Unrecyclable Paper</t>
  </si>
  <si>
    <t xml:space="preserve">Unregulated Electronics </t>
  </si>
  <si>
    <t>Plastic Bottles (#1 &amp; #2)</t>
  </si>
  <si>
    <t>Material</t>
  </si>
  <si>
    <t>Total</t>
  </si>
  <si>
    <t>Landfill</t>
  </si>
  <si>
    <t>Recycle</t>
  </si>
  <si>
    <t>Union</t>
  </si>
  <si>
    <t>ARC</t>
  </si>
  <si>
    <t>Bag Tally</t>
  </si>
  <si>
    <t>Blue</t>
  </si>
  <si>
    <t>Black</t>
  </si>
  <si>
    <t>Clear</t>
  </si>
  <si>
    <t>Teal</t>
  </si>
  <si>
    <t>RAL</t>
  </si>
  <si>
    <t>Noyes</t>
  </si>
  <si>
    <t>CIF</t>
  </si>
  <si>
    <t>BIF</t>
  </si>
  <si>
    <t>Autoclave biohazard</t>
  </si>
  <si>
    <t>There were blue bags inside of the clear bags but those wer enot added to count since they were interior</t>
  </si>
  <si>
    <t>LAR Allen</t>
  </si>
  <si>
    <t>Percentage</t>
  </si>
  <si>
    <t>Biohazard Material</t>
  </si>
  <si>
    <t>Bag Total</t>
  </si>
  <si>
    <t xml:space="preserve">Bag totals only include outer trash bag. If additional bags were located inside the outer bag the colors were not added to the total. </t>
  </si>
  <si>
    <t>Total Bags Sorted</t>
  </si>
  <si>
    <t>Business Instructional Facility (BIF)</t>
  </si>
  <si>
    <t>Campus Instructional Facility (CIF)</t>
  </si>
  <si>
    <t>Lincoln Ave. Residence (LAR) &amp; Allen Hall</t>
  </si>
  <si>
    <t>Illini Union</t>
  </si>
  <si>
    <t>Noyes Lab</t>
  </si>
  <si>
    <t>Roger Adams Lab (RAL)</t>
  </si>
  <si>
    <t>Material Fate</t>
  </si>
  <si>
    <t>Potentially Recyclable</t>
  </si>
  <si>
    <t>Avoidable</t>
  </si>
  <si>
    <t>Compostable</t>
  </si>
  <si>
    <t>Landfill Summary</t>
  </si>
  <si>
    <t>Academic Buildings</t>
  </si>
  <si>
    <t>Includes the Business Instructional Facility (BIF) and the Campus Instructional Facility (CIF)</t>
  </si>
  <si>
    <t>Student Living</t>
  </si>
  <si>
    <t>Includes Roger Adams Lab (RAL) and Noyes Lab</t>
  </si>
  <si>
    <t>Academic Buildings with Labs</t>
  </si>
  <si>
    <t>Multi-Activity Buildings</t>
  </si>
  <si>
    <t>Includes Activities &amp; Recreation Center (ARC) and Illini Union</t>
  </si>
  <si>
    <t>Academic</t>
  </si>
  <si>
    <t>Academic Lab</t>
  </si>
  <si>
    <t>Multi-Activity</t>
  </si>
  <si>
    <t>Data by Activity Zone</t>
  </si>
  <si>
    <t>Data by Building</t>
  </si>
  <si>
    <t>Currently Recyclable</t>
  </si>
  <si>
    <t>Material Type</t>
  </si>
  <si>
    <t>Curently Recyclable</t>
  </si>
  <si>
    <t>Contamination</t>
  </si>
  <si>
    <t>Metals</t>
  </si>
  <si>
    <t>Fiber</t>
  </si>
  <si>
    <t>Plastic</t>
  </si>
  <si>
    <t>Recycle by Material Fate</t>
  </si>
  <si>
    <t>Recycle by Material Type</t>
  </si>
  <si>
    <t>Academic + Lab</t>
  </si>
  <si>
    <t>Multi Activity</t>
  </si>
  <si>
    <t>LAR/Allen</t>
  </si>
  <si>
    <t>Material Fate Breakdown by Activity Zone</t>
  </si>
  <si>
    <t>Material Fate Breakdown by Building</t>
  </si>
  <si>
    <t>Recycle Summary by Potential Material Fate</t>
  </si>
  <si>
    <t>Recycle Summary by Material Type</t>
  </si>
  <si>
    <t>LAR &amp; Allen</t>
  </si>
  <si>
    <t>Material Type Breakdown by Activity Zone</t>
  </si>
  <si>
    <t>Metal</t>
  </si>
  <si>
    <t>Material Type Breakdown by Building</t>
  </si>
  <si>
    <t xml:space="preserve">This shows the recycling data organized by material type showing materials that are currently accepted in the single stream collection containers versus contamination that was found. </t>
  </si>
  <si>
    <t>This displays recycling data based on potential material fate, so where each material that was found in the single stream system could potentially end up/ be diverted to to reduce waste</t>
  </si>
  <si>
    <t>This displays landfill data based on potential material fate, so where each material that was found in the landfill stream could potentially end up/ be diverted to to reduce waste</t>
  </si>
  <si>
    <t>Bin Liners</t>
  </si>
  <si>
    <t>Composite packaging</t>
  </si>
  <si>
    <t>Includes Lincoln Ave. Residence Halls (LAR) and Allen Hall (Buildings share a dumpster so data was collected jointly)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</si>
</sst>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C3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10" fontId="0" fillId="0" borderId="1" xfId="0" applyNumberFormat="1" applyBorder="1"/>
    <xf numFmtId="10" fontId="0" fillId="0" borderId="0" xfId="0" applyNumberFormat="1"/>
    <xf numFmtId="10" fontId="1" fillId="0" borderId="1" xfId="0" applyNumberFormat="1" applyFont="1" applyBorder="1"/>
    <xf numFmtId="0" fontId="1" fillId="0" borderId="6" xfId="0" applyFont="1" applyBorder="1"/>
    <xf numFmtId="0" fontId="1" fillId="0" borderId="0" xfId="0" applyFont="1"/>
    <xf numFmtId="0" fontId="4" fillId="0" borderId="1" xfId="0" applyFont="1" applyBorder="1"/>
    <xf numFmtId="0" fontId="1" fillId="0" borderId="3" xfId="0" applyFont="1" applyBorder="1"/>
    <xf numFmtId="0" fontId="3" fillId="0" borderId="0" xfId="0" applyFont="1"/>
    <xf numFmtId="0" fontId="1" fillId="0" borderId="0" xfId="0" applyFont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7" xfId="0" applyFont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10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8" borderId="1" xfId="0" applyFill="1" applyBorder="1"/>
    <xf numFmtId="164" fontId="0" fillId="0" borderId="0" xfId="0" applyNumberFormat="1"/>
    <xf numFmtId="164" fontId="1" fillId="0" borderId="1" xfId="0" applyNumberFormat="1" applyFont="1" applyBorder="1"/>
    <xf numFmtId="164" fontId="0" fillId="10" borderId="1" xfId="0" applyNumberFormat="1" applyFill="1" applyBorder="1"/>
    <xf numFmtId="164" fontId="0" fillId="0" borderId="1" xfId="0" applyNumberFormat="1" applyBorder="1"/>
    <xf numFmtId="164" fontId="0" fillId="7" borderId="1" xfId="0" applyNumberFormat="1" applyFill="1" applyBorder="1"/>
    <xf numFmtId="164" fontId="0" fillId="3" borderId="1" xfId="0" applyNumberFormat="1" applyFill="1" applyBorder="1"/>
    <xf numFmtId="164" fontId="0" fillId="2" borderId="1" xfId="0" applyNumberFormat="1" applyFill="1" applyBorder="1"/>
    <xf numFmtId="164" fontId="0" fillId="8" borderId="1" xfId="0" applyNumberForma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C3F9"/>
      <color rgb="FFBD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DCE1-0FEC-4BA0-A9D9-9F5CBC453D2E}">
  <dimension ref="B2:S97"/>
  <sheetViews>
    <sheetView topLeftCell="A13" workbookViewId="0">
      <selection activeCell="B21" sqref="B21"/>
    </sheetView>
  </sheetViews>
  <sheetFormatPr defaultRowHeight="14.4" x14ac:dyDescent="0.3"/>
  <cols>
    <col min="1" max="1" width="4.88671875" customWidth="1"/>
    <col min="2" max="2" width="31" customWidth="1"/>
    <col min="3" max="3" width="19.5546875" customWidth="1"/>
    <col min="4" max="4" width="11.33203125" customWidth="1"/>
    <col min="5" max="5" width="12.5546875" customWidth="1"/>
    <col min="6" max="6" width="12.109375" customWidth="1"/>
    <col min="7" max="7" width="13.6640625" customWidth="1"/>
    <col min="8" max="8" width="9.109375" customWidth="1"/>
    <col min="9" max="9" width="11.44140625" customWidth="1"/>
    <col min="12" max="12" width="11.21875" customWidth="1"/>
    <col min="13" max="13" width="4.77734375" customWidth="1"/>
    <col min="19" max="19" width="15.21875" customWidth="1"/>
  </cols>
  <sheetData>
    <row r="2" spans="2:19" ht="18" x14ac:dyDescent="0.35">
      <c r="B2" s="3" t="s">
        <v>65</v>
      </c>
    </row>
    <row r="3" spans="2:19" x14ac:dyDescent="0.3">
      <c r="B3" t="s">
        <v>100</v>
      </c>
    </row>
    <row r="4" spans="2:19" x14ac:dyDescent="0.3">
      <c r="B4" s="10"/>
    </row>
    <row r="5" spans="2:19" x14ac:dyDescent="0.3">
      <c r="B5" s="10" t="s">
        <v>77</v>
      </c>
    </row>
    <row r="7" spans="2:19" ht="15.6" x14ac:dyDescent="0.3">
      <c r="B7" s="38" t="s">
        <v>34</v>
      </c>
      <c r="C7" s="39"/>
      <c r="D7" s="39"/>
      <c r="E7" s="39"/>
      <c r="F7" s="39"/>
      <c r="G7" s="39"/>
      <c r="H7" s="39"/>
      <c r="I7" s="39"/>
      <c r="J7" s="39"/>
      <c r="K7" s="39"/>
      <c r="L7" s="40"/>
      <c r="N7" s="41" t="s">
        <v>52</v>
      </c>
      <c r="O7" s="41"/>
      <c r="P7" s="41"/>
      <c r="Q7" s="41"/>
      <c r="R7" s="41"/>
      <c r="S7" s="41"/>
    </row>
    <row r="8" spans="2:19" x14ac:dyDescent="0.3">
      <c r="B8" s="4" t="s">
        <v>32</v>
      </c>
      <c r="C8" s="4" t="s">
        <v>61</v>
      </c>
      <c r="D8" s="4" t="s">
        <v>36</v>
      </c>
      <c r="E8" s="4" t="s">
        <v>37</v>
      </c>
      <c r="F8" s="4" t="s">
        <v>49</v>
      </c>
      <c r="G8" s="4" t="s">
        <v>46</v>
      </c>
      <c r="H8" s="4" t="s">
        <v>45</v>
      </c>
      <c r="I8" s="4" t="s">
        <v>44</v>
      </c>
      <c r="J8" s="4" t="s">
        <v>43</v>
      </c>
      <c r="K8" s="4" t="s">
        <v>33</v>
      </c>
      <c r="L8" s="4" t="s">
        <v>50</v>
      </c>
      <c r="N8" s="1"/>
      <c r="O8" s="4" t="s">
        <v>40</v>
      </c>
      <c r="P8" s="4" t="s">
        <v>39</v>
      </c>
      <c r="Q8" s="4" t="s">
        <v>42</v>
      </c>
      <c r="R8" s="4" t="s">
        <v>41</v>
      </c>
      <c r="S8" s="4" t="s">
        <v>54</v>
      </c>
    </row>
    <row r="9" spans="2:19" x14ac:dyDescent="0.3">
      <c r="B9" s="5" t="s">
        <v>2</v>
      </c>
      <c r="C9" s="16" t="s">
        <v>63</v>
      </c>
      <c r="D9" s="1">
        <v>25.100000000000005</v>
      </c>
      <c r="E9" s="1">
        <v>92.1</v>
      </c>
      <c r="F9" s="1">
        <v>35.700000000000003</v>
      </c>
      <c r="G9" s="1">
        <v>62.999999999999993</v>
      </c>
      <c r="H9" s="1">
        <v>99.7</v>
      </c>
      <c r="I9" s="1">
        <v>59.499999999999993</v>
      </c>
      <c r="J9" s="1">
        <v>28</v>
      </c>
      <c r="K9" s="1">
        <f t="shared" ref="K9:K40" si="0">SUM(D9:J9)</f>
        <v>403.1</v>
      </c>
      <c r="L9" s="6">
        <f>K9/1742.3</f>
        <v>0.23136084486024222</v>
      </c>
      <c r="N9" s="1" t="s">
        <v>36</v>
      </c>
      <c r="O9" s="1">
        <v>22</v>
      </c>
      <c r="P9" s="1"/>
      <c r="Q9" s="1"/>
      <c r="R9" s="1">
        <v>2</v>
      </c>
      <c r="S9" s="1">
        <f>SUM(O9:R9)</f>
        <v>24</v>
      </c>
    </row>
    <row r="10" spans="2:19" ht="28.8" x14ac:dyDescent="0.3">
      <c r="B10" s="5" t="s">
        <v>20</v>
      </c>
      <c r="C10" s="16" t="s">
        <v>63</v>
      </c>
      <c r="D10" s="1">
        <v>14.099999999999998</v>
      </c>
      <c r="E10" s="1">
        <v>2.0999999999999996</v>
      </c>
      <c r="F10" s="1">
        <v>3.9000000000000004</v>
      </c>
      <c r="G10" s="1">
        <v>15.099999999999998</v>
      </c>
      <c r="H10" s="1">
        <v>21.900000000000006</v>
      </c>
      <c r="I10" s="1">
        <v>13.599999999999998</v>
      </c>
      <c r="J10" s="1">
        <v>4.7000000000000011</v>
      </c>
      <c r="K10" s="1">
        <f t="shared" si="0"/>
        <v>75.399999999999991</v>
      </c>
      <c r="L10" s="6">
        <f t="shared" ref="L10:L40" si="1">K10/1742.3</f>
        <v>4.327612925443379E-2</v>
      </c>
      <c r="N10" s="1" t="s">
        <v>37</v>
      </c>
      <c r="O10" s="1">
        <v>28</v>
      </c>
      <c r="P10" s="1">
        <v>2</v>
      </c>
      <c r="Q10" s="1"/>
      <c r="R10" s="1"/>
      <c r="S10" s="1">
        <f t="shared" ref="S10:S16" si="2">SUM(O10:R10)</f>
        <v>30</v>
      </c>
    </row>
    <row r="11" spans="2:19" x14ac:dyDescent="0.3">
      <c r="B11" s="5" t="s">
        <v>27</v>
      </c>
      <c r="C11" s="16" t="s">
        <v>63</v>
      </c>
      <c r="D11" s="1">
        <v>16.399999999999999</v>
      </c>
      <c r="E11" s="1">
        <v>13.1</v>
      </c>
      <c r="F11" s="1">
        <v>16.100000000000001</v>
      </c>
      <c r="G11" s="1">
        <v>25.6</v>
      </c>
      <c r="H11" s="1">
        <v>16.5</v>
      </c>
      <c r="I11" s="1">
        <v>22.099999999999998</v>
      </c>
      <c r="J11" s="1">
        <v>4.5</v>
      </c>
      <c r="K11" s="1">
        <f t="shared" si="0"/>
        <v>114.3</v>
      </c>
      <c r="L11" s="6">
        <f t="shared" si="1"/>
        <v>6.5602938644320721E-2</v>
      </c>
      <c r="N11" s="1" t="s">
        <v>49</v>
      </c>
      <c r="O11" s="1">
        <v>1</v>
      </c>
      <c r="P11" s="1"/>
      <c r="Q11" s="1"/>
      <c r="R11" s="1">
        <v>32</v>
      </c>
      <c r="S11" s="1">
        <f t="shared" si="2"/>
        <v>33</v>
      </c>
    </row>
    <row r="12" spans="2:19" x14ac:dyDescent="0.3">
      <c r="B12" s="5" t="s">
        <v>3</v>
      </c>
      <c r="C12" s="17" t="s">
        <v>64</v>
      </c>
      <c r="D12" s="1">
        <v>38.799999999999997</v>
      </c>
      <c r="E12" s="1">
        <v>8.8000000000000007</v>
      </c>
      <c r="F12" s="1">
        <v>68.600000000000009</v>
      </c>
      <c r="G12" s="1">
        <v>31.400000000000002</v>
      </c>
      <c r="H12" s="1">
        <v>39.700000000000003</v>
      </c>
      <c r="I12" s="1">
        <v>18.699999999999996</v>
      </c>
      <c r="J12" s="1">
        <v>14.100000000000001</v>
      </c>
      <c r="K12" s="1">
        <f t="shared" si="0"/>
        <v>220.1</v>
      </c>
      <c r="L12" s="6">
        <f t="shared" si="1"/>
        <v>0.12632726855306203</v>
      </c>
      <c r="N12" s="1" t="s">
        <v>46</v>
      </c>
      <c r="O12" s="1">
        <v>6</v>
      </c>
      <c r="P12" s="1"/>
      <c r="Q12" s="1"/>
      <c r="R12" s="1">
        <v>21</v>
      </c>
      <c r="S12" s="1">
        <f t="shared" si="2"/>
        <v>27</v>
      </c>
    </row>
    <row r="13" spans="2:19" ht="28.8" x14ac:dyDescent="0.3">
      <c r="B13" s="5" t="s">
        <v>4</v>
      </c>
      <c r="C13" s="17" t="s">
        <v>64</v>
      </c>
      <c r="D13" s="1">
        <v>18.399999999999999</v>
      </c>
      <c r="E13" s="1">
        <v>1.6999999999999993</v>
      </c>
      <c r="F13" s="1">
        <v>16.5</v>
      </c>
      <c r="G13" s="1">
        <v>13.4</v>
      </c>
      <c r="H13" s="1">
        <v>12.700000000000001</v>
      </c>
      <c r="I13" s="1">
        <v>9.0000000000000018</v>
      </c>
      <c r="J13" s="1">
        <v>4.3</v>
      </c>
      <c r="K13" s="1">
        <f t="shared" si="0"/>
        <v>76</v>
      </c>
      <c r="L13" s="6">
        <f t="shared" si="1"/>
        <v>4.3620501635768812E-2</v>
      </c>
      <c r="N13" s="1" t="s">
        <v>45</v>
      </c>
      <c r="O13" s="1">
        <v>13</v>
      </c>
      <c r="P13" s="1"/>
      <c r="Q13" s="1"/>
      <c r="R13" s="1">
        <v>19</v>
      </c>
      <c r="S13" s="1">
        <f t="shared" si="2"/>
        <v>32</v>
      </c>
    </row>
    <row r="14" spans="2:19" x14ac:dyDescent="0.3">
      <c r="B14" s="5" t="s">
        <v>5</v>
      </c>
      <c r="C14" s="17" t="s">
        <v>64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0"/>
        <v>0</v>
      </c>
      <c r="L14" s="6">
        <f t="shared" si="1"/>
        <v>0</v>
      </c>
      <c r="N14" s="1" t="s">
        <v>44</v>
      </c>
      <c r="O14" s="1">
        <v>1</v>
      </c>
      <c r="P14" s="1"/>
      <c r="Q14" s="1"/>
      <c r="R14" s="1">
        <v>16</v>
      </c>
      <c r="S14" s="1">
        <f t="shared" si="2"/>
        <v>17</v>
      </c>
    </row>
    <row r="15" spans="2:19" x14ac:dyDescent="0.3">
      <c r="B15" s="5" t="s">
        <v>6</v>
      </c>
      <c r="C15" s="17" t="s">
        <v>64</v>
      </c>
      <c r="D15" s="1">
        <v>0</v>
      </c>
      <c r="E15" s="1">
        <v>2</v>
      </c>
      <c r="F15" s="1">
        <v>0.1</v>
      </c>
      <c r="G15" s="1">
        <v>0</v>
      </c>
      <c r="H15" s="1">
        <v>0</v>
      </c>
      <c r="I15" s="1">
        <v>0.19999999999999973</v>
      </c>
      <c r="J15" s="1">
        <v>0</v>
      </c>
      <c r="K15" s="1">
        <f t="shared" si="0"/>
        <v>2.2999999999999998</v>
      </c>
      <c r="L15" s="6">
        <f t="shared" si="1"/>
        <v>1.3200941284508981E-3</v>
      </c>
      <c r="N15" s="1" t="s">
        <v>43</v>
      </c>
      <c r="O15" s="1">
        <v>17</v>
      </c>
      <c r="P15" s="1"/>
      <c r="Q15" s="1"/>
      <c r="R15" s="1">
        <v>7</v>
      </c>
      <c r="S15" s="1">
        <f t="shared" si="2"/>
        <v>24</v>
      </c>
    </row>
    <row r="16" spans="2:19" x14ac:dyDescent="0.3">
      <c r="B16" s="5" t="s">
        <v>0</v>
      </c>
      <c r="C16" s="15" t="s">
        <v>78</v>
      </c>
      <c r="D16" s="1">
        <v>1.4000000000000004</v>
      </c>
      <c r="E16" s="1">
        <v>3.3000000000000007</v>
      </c>
      <c r="F16" s="1">
        <v>11.2</v>
      </c>
      <c r="G16" s="1">
        <v>4.3000000000000007</v>
      </c>
      <c r="H16" s="1">
        <v>0.70000000000000018</v>
      </c>
      <c r="I16" s="1">
        <v>13.599999999999998</v>
      </c>
      <c r="J16" s="1">
        <v>5.9</v>
      </c>
      <c r="K16" s="1">
        <f t="shared" si="0"/>
        <v>40.4</v>
      </c>
      <c r="L16" s="6">
        <f t="shared" si="1"/>
        <v>2.3187740343224472E-2</v>
      </c>
      <c r="O16" s="1">
        <f>SUM(O9:O15)</f>
        <v>88</v>
      </c>
      <c r="P16" s="1">
        <f t="shared" ref="P16:R16" si="3">SUM(P9:P15)</f>
        <v>2</v>
      </c>
      <c r="Q16" s="1">
        <f t="shared" si="3"/>
        <v>0</v>
      </c>
      <c r="R16" s="1">
        <f t="shared" si="3"/>
        <v>97</v>
      </c>
      <c r="S16" s="1">
        <f t="shared" si="2"/>
        <v>187</v>
      </c>
    </row>
    <row r="17" spans="2:19" ht="19.8" customHeight="1" x14ac:dyDescent="0.3">
      <c r="B17" s="5" t="s">
        <v>1</v>
      </c>
      <c r="C17" s="15" t="s">
        <v>78</v>
      </c>
      <c r="D17" s="1">
        <v>10.700000000000001</v>
      </c>
      <c r="E17" s="1">
        <v>10.599999999999998</v>
      </c>
      <c r="F17" s="1">
        <v>6.8999999999999986</v>
      </c>
      <c r="G17" s="1">
        <v>7.3000000000000007</v>
      </c>
      <c r="H17" s="1">
        <v>4.1999999999999993</v>
      </c>
      <c r="I17" s="1">
        <v>30.999999999999996</v>
      </c>
      <c r="J17" s="1">
        <v>35.799999999999997</v>
      </c>
      <c r="K17" s="1">
        <f t="shared" si="0"/>
        <v>106.5</v>
      </c>
      <c r="L17" s="6">
        <f t="shared" si="1"/>
        <v>6.112609768696551E-2</v>
      </c>
    </row>
    <row r="18" spans="2:19" ht="14.4" customHeight="1" x14ac:dyDescent="0.3">
      <c r="B18" s="5" t="s">
        <v>7</v>
      </c>
      <c r="C18" s="15" t="s">
        <v>78</v>
      </c>
      <c r="D18" s="1">
        <v>0.90000000000000036</v>
      </c>
      <c r="E18" s="1">
        <v>2.8000000000000007</v>
      </c>
      <c r="F18" s="1">
        <v>4.7000000000000011</v>
      </c>
      <c r="G18" s="1">
        <v>2.3000000000000007</v>
      </c>
      <c r="H18" s="1">
        <v>2.5999999999999996</v>
      </c>
      <c r="I18" s="1">
        <v>2.8999999999999995</v>
      </c>
      <c r="J18" s="1">
        <v>1.4</v>
      </c>
      <c r="K18" s="1">
        <f t="shared" si="0"/>
        <v>17.600000000000001</v>
      </c>
      <c r="L18" s="6">
        <f t="shared" si="1"/>
        <v>1.0101589852493832E-2</v>
      </c>
      <c r="N18" s="42" t="s">
        <v>53</v>
      </c>
      <c r="O18" s="42"/>
      <c r="P18" s="42"/>
      <c r="Q18" s="42"/>
      <c r="R18" s="42"/>
      <c r="S18" s="42"/>
    </row>
    <row r="19" spans="2:19" x14ac:dyDescent="0.3">
      <c r="B19" s="5" t="s">
        <v>10</v>
      </c>
      <c r="C19" s="15" t="s">
        <v>78</v>
      </c>
      <c r="D19" s="1">
        <v>5.8000000000000007</v>
      </c>
      <c r="E19" s="1">
        <v>11.400000000000002</v>
      </c>
      <c r="F19" s="1">
        <v>10.900000000000002</v>
      </c>
      <c r="G19" s="1">
        <v>10.3</v>
      </c>
      <c r="H19" s="1">
        <v>9.8000000000000007</v>
      </c>
      <c r="I19" s="1">
        <v>9.5</v>
      </c>
      <c r="J19" s="1">
        <v>2.1999999999999993</v>
      </c>
      <c r="K19" s="1">
        <f t="shared" si="0"/>
        <v>59.900000000000006</v>
      </c>
      <c r="L19" s="6">
        <f t="shared" si="1"/>
        <v>3.4379842736612529E-2</v>
      </c>
      <c r="N19" s="42"/>
      <c r="O19" s="42"/>
      <c r="P19" s="42"/>
      <c r="Q19" s="42"/>
      <c r="R19" s="42"/>
      <c r="S19" s="42"/>
    </row>
    <row r="20" spans="2:19" x14ac:dyDescent="0.3">
      <c r="B20" s="5" t="s">
        <v>19</v>
      </c>
      <c r="C20" s="19" t="s">
        <v>34</v>
      </c>
      <c r="D20" s="1">
        <v>1.1999999999999997</v>
      </c>
      <c r="E20" s="1">
        <v>0.29999999999999982</v>
      </c>
      <c r="F20" s="1">
        <v>0.59999999999999987</v>
      </c>
      <c r="G20" s="1">
        <v>0.4</v>
      </c>
      <c r="H20" s="1">
        <v>0.30000000000000004</v>
      </c>
      <c r="I20" s="1">
        <v>0.19999999999999973</v>
      </c>
      <c r="J20" s="1">
        <v>0.1</v>
      </c>
      <c r="K20" s="1">
        <f t="shared" si="0"/>
        <v>3.0999999999999996</v>
      </c>
      <c r="L20" s="6">
        <f t="shared" si="1"/>
        <v>1.779257303564254E-3</v>
      </c>
      <c r="N20" s="42"/>
      <c r="O20" s="42"/>
      <c r="P20" s="42"/>
      <c r="Q20" s="42"/>
      <c r="R20" s="42"/>
      <c r="S20" s="42"/>
    </row>
    <row r="21" spans="2:19" x14ac:dyDescent="0.3">
      <c r="B21" s="5" t="s">
        <v>102</v>
      </c>
      <c r="C21" s="19" t="s">
        <v>34</v>
      </c>
      <c r="D21" s="1">
        <v>17.099999999999994</v>
      </c>
      <c r="E21" s="1">
        <v>8.3999999999999986</v>
      </c>
      <c r="F21" s="1">
        <v>17.799999999999994</v>
      </c>
      <c r="G21" s="1">
        <v>14.2</v>
      </c>
      <c r="H21" s="1">
        <v>16.199999999999996</v>
      </c>
      <c r="I21" s="1">
        <v>6.3999999999999995</v>
      </c>
      <c r="J21" s="1">
        <v>7</v>
      </c>
      <c r="K21" s="1">
        <f t="shared" si="0"/>
        <v>87.1</v>
      </c>
      <c r="L21" s="6">
        <f t="shared" si="1"/>
        <v>4.9991390690466625E-2</v>
      </c>
    </row>
    <row r="22" spans="2:19" x14ac:dyDescent="0.3">
      <c r="B22" s="5" t="s">
        <v>21</v>
      </c>
      <c r="C22" s="19" t="s">
        <v>34</v>
      </c>
      <c r="D22" s="1">
        <v>5</v>
      </c>
      <c r="E22" s="1">
        <v>2.4999999999999991</v>
      </c>
      <c r="F22" s="1">
        <v>6.5000000000000018</v>
      </c>
      <c r="G22" s="1">
        <v>4.6000000000000014</v>
      </c>
      <c r="H22" s="1">
        <v>3.3999999999999995</v>
      </c>
      <c r="I22" s="1">
        <v>2.1999999999999993</v>
      </c>
      <c r="J22" s="1">
        <v>1.6000000000000005</v>
      </c>
      <c r="K22" s="1">
        <f t="shared" si="0"/>
        <v>25.8</v>
      </c>
      <c r="L22" s="6">
        <f t="shared" si="1"/>
        <v>1.4808012397405729E-2</v>
      </c>
    </row>
    <row r="23" spans="2:19" x14ac:dyDescent="0.3">
      <c r="B23" s="5" t="s">
        <v>23</v>
      </c>
      <c r="C23" s="19" t="s">
        <v>34</v>
      </c>
      <c r="D23" s="1">
        <v>5.8</v>
      </c>
      <c r="E23" s="1">
        <v>2.8000000000000007</v>
      </c>
      <c r="F23" s="1">
        <v>8.1000000000000014</v>
      </c>
      <c r="G23" s="1">
        <v>4.5000000000000009</v>
      </c>
      <c r="H23" s="1">
        <v>3.6999999999999997</v>
      </c>
      <c r="I23" s="1">
        <v>3.0000000000000004</v>
      </c>
      <c r="J23" s="1">
        <v>1.6999999999999997</v>
      </c>
      <c r="K23" s="1">
        <f t="shared" si="0"/>
        <v>29.6</v>
      </c>
      <c r="L23" s="6">
        <f t="shared" si="1"/>
        <v>1.6989037479194169E-2</v>
      </c>
    </row>
    <row r="24" spans="2:19" x14ac:dyDescent="0.3">
      <c r="B24" s="5" t="s">
        <v>24</v>
      </c>
      <c r="C24" s="19" t="s">
        <v>34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37.299999999999997</v>
      </c>
      <c r="K24" s="1">
        <f t="shared" si="0"/>
        <v>37.299999999999997</v>
      </c>
      <c r="L24" s="6">
        <f t="shared" si="1"/>
        <v>2.1408483039660219E-2</v>
      </c>
    </row>
    <row r="25" spans="2:19" x14ac:dyDescent="0.3">
      <c r="B25" s="5" t="s">
        <v>101</v>
      </c>
      <c r="C25" s="19" t="s">
        <v>34</v>
      </c>
      <c r="D25" s="1">
        <v>15.699999999999996</v>
      </c>
      <c r="E25" s="1">
        <v>14</v>
      </c>
      <c r="F25" s="1">
        <v>11.300000000000004</v>
      </c>
      <c r="G25" s="1">
        <v>17.399999999999999</v>
      </c>
      <c r="H25" s="1">
        <v>23.499999999999996</v>
      </c>
      <c r="I25" s="1">
        <v>10.9</v>
      </c>
      <c r="J25" s="1">
        <v>8.4999999999999982</v>
      </c>
      <c r="K25" s="1">
        <f t="shared" si="0"/>
        <v>101.3</v>
      </c>
      <c r="L25" s="6">
        <f t="shared" si="1"/>
        <v>5.8141537048728695E-2</v>
      </c>
    </row>
    <row r="26" spans="2:19" x14ac:dyDescent="0.3">
      <c r="B26" s="5" t="s">
        <v>28</v>
      </c>
      <c r="C26" s="19" t="s">
        <v>34</v>
      </c>
      <c r="D26" s="1">
        <v>1.0999999999999999</v>
      </c>
      <c r="E26" s="1">
        <v>0.80000000000000027</v>
      </c>
      <c r="F26" s="1">
        <v>5.7000000000000011</v>
      </c>
      <c r="G26" s="1">
        <v>3.1999999999999997</v>
      </c>
      <c r="H26" s="1">
        <v>2</v>
      </c>
      <c r="I26" s="1">
        <v>2.7</v>
      </c>
      <c r="J26" s="1">
        <v>1.3000000000000003</v>
      </c>
      <c r="K26" s="1">
        <f t="shared" si="0"/>
        <v>16.8</v>
      </c>
      <c r="L26" s="6">
        <f t="shared" si="1"/>
        <v>9.6424266773804754E-3</v>
      </c>
    </row>
    <row r="27" spans="2:19" x14ac:dyDescent="0.3">
      <c r="B27" s="5" t="s">
        <v>51</v>
      </c>
      <c r="C27" s="19" t="s">
        <v>34</v>
      </c>
      <c r="D27" s="1"/>
      <c r="E27" s="1"/>
      <c r="F27" s="1"/>
      <c r="G27" s="1"/>
      <c r="H27" s="1"/>
      <c r="I27" s="1"/>
      <c r="J27" s="1">
        <v>28.8</v>
      </c>
      <c r="K27" s="1">
        <f t="shared" si="0"/>
        <v>28.8</v>
      </c>
      <c r="L27" s="6">
        <f t="shared" si="1"/>
        <v>1.6529874304080813E-2</v>
      </c>
    </row>
    <row r="28" spans="2:19" x14ac:dyDescent="0.3">
      <c r="B28" s="5" t="s">
        <v>8</v>
      </c>
      <c r="C28" s="18" t="s">
        <v>62</v>
      </c>
      <c r="D28" s="1">
        <v>1.7000000000000002</v>
      </c>
      <c r="E28" s="1">
        <v>61</v>
      </c>
      <c r="F28" s="1">
        <v>3.9000000000000004</v>
      </c>
      <c r="G28" s="1">
        <v>10</v>
      </c>
      <c r="H28" s="1">
        <v>2.9000000000000004</v>
      </c>
      <c r="I28" s="1">
        <v>4.5</v>
      </c>
      <c r="J28" s="1">
        <v>1.7999999999999998</v>
      </c>
      <c r="K28" s="1">
        <f t="shared" si="0"/>
        <v>85.800000000000011</v>
      </c>
      <c r="L28" s="6">
        <f t="shared" si="1"/>
        <v>4.9245250530907426E-2</v>
      </c>
    </row>
    <row r="29" spans="2:19" x14ac:dyDescent="0.3">
      <c r="B29" s="5" t="s">
        <v>9</v>
      </c>
      <c r="C29" s="18" t="s">
        <v>62</v>
      </c>
      <c r="D29" s="1">
        <v>3.2</v>
      </c>
      <c r="E29" s="1">
        <v>2.2000000000000002</v>
      </c>
      <c r="F29" s="1">
        <v>1.6000000000000005</v>
      </c>
      <c r="G29" s="1">
        <v>1.4000000000000001</v>
      </c>
      <c r="H29" s="1">
        <v>1.5999999999999996</v>
      </c>
      <c r="I29" s="1">
        <v>2.8</v>
      </c>
      <c r="J29" s="1">
        <v>2.8</v>
      </c>
      <c r="K29" s="1">
        <f t="shared" si="0"/>
        <v>15.600000000000001</v>
      </c>
      <c r="L29" s="6">
        <f t="shared" si="1"/>
        <v>8.9536819147104409E-3</v>
      </c>
    </row>
    <row r="30" spans="2:19" x14ac:dyDescent="0.3">
      <c r="B30" s="5" t="s">
        <v>11</v>
      </c>
      <c r="C30" s="18" t="s">
        <v>62</v>
      </c>
      <c r="D30" s="1">
        <v>5.3000000000000007</v>
      </c>
      <c r="E30" s="1">
        <v>3.4</v>
      </c>
      <c r="F30" s="1">
        <v>5.9999999999999982</v>
      </c>
      <c r="G30" s="1">
        <v>2.9000000000000004</v>
      </c>
      <c r="H30" s="1">
        <v>2.7</v>
      </c>
      <c r="I30" s="1">
        <v>3</v>
      </c>
      <c r="J30" s="1">
        <v>2.5999999999999996</v>
      </c>
      <c r="K30" s="1">
        <f t="shared" si="0"/>
        <v>25.9</v>
      </c>
      <c r="L30" s="6">
        <f t="shared" si="1"/>
        <v>1.4865407794294898E-2</v>
      </c>
    </row>
    <row r="31" spans="2:19" ht="28.8" x14ac:dyDescent="0.3">
      <c r="B31" s="5" t="s">
        <v>12</v>
      </c>
      <c r="C31" s="18" t="s">
        <v>62</v>
      </c>
      <c r="D31" s="1">
        <v>1.1000000000000001</v>
      </c>
      <c r="E31" s="1">
        <v>1.6999999999999997</v>
      </c>
      <c r="F31" s="1">
        <v>6.3</v>
      </c>
      <c r="G31" s="1">
        <v>3.8</v>
      </c>
      <c r="H31" s="1">
        <v>2.1999999999999997</v>
      </c>
      <c r="I31" s="1">
        <v>3.3</v>
      </c>
      <c r="J31" s="1">
        <v>1.1000000000000001</v>
      </c>
      <c r="K31" s="1">
        <f t="shared" si="0"/>
        <v>19.5</v>
      </c>
      <c r="L31" s="6">
        <f t="shared" si="1"/>
        <v>1.119210239338805E-2</v>
      </c>
    </row>
    <row r="32" spans="2:19" ht="28.8" x14ac:dyDescent="0.3">
      <c r="B32" s="5" t="s">
        <v>13</v>
      </c>
      <c r="C32" s="18" t="s">
        <v>62</v>
      </c>
      <c r="D32" s="1">
        <v>7</v>
      </c>
      <c r="E32" s="1">
        <v>3</v>
      </c>
      <c r="F32" s="1">
        <v>12</v>
      </c>
      <c r="G32" s="1">
        <v>6.0999999999999979</v>
      </c>
      <c r="H32" s="1">
        <v>7.6999999999999993</v>
      </c>
      <c r="I32" s="1">
        <v>5.4</v>
      </c>
      <c r="J32" s="1">
        <v>3.9999999999999991</v>
      </c>
      <c r="K32" s="1">
        <f t="shared" si="0"/>
        <v>45.199999999999996</v>
      </c>
      <c r="L32" s="6">
        <f t="shared" si="1"/>
        <v>2.5942719393904606E-2</v>
      </c>
    </row>
    <row r="33" spans="2:12" x14ac:dyDescent="0.3">
      <c r="B33" s="5" t="s">
        <v>14</v>
      </c>
      <c r="C33" s="18" t="s">
        <v>62</v>
      </c>
      <c r="D33" s="1">
        <v>0</v>
      </c>
      <c r="E33" s="1">
        <v>0</v>
      </c>
      <c r="F33" s="1">
        <v>0.6</v>
      </c>
      <c r="G33" s="1">
        <v>1</v>
      </c>
      <c r="H33" s="1">
        <v>0</v>
      </c>
      <c r="I33" s="1">
        <v>0.3</v>
      </c>
      <c r="J33" s="1">
        <v>0.1</v>
      </c>
      <c r="K33" s="1">
        <f t="shared" si="0"/>
        <v>2</v>
      </c>
      <c r="L33" s="6">
        <f t="shared" si="1"/>
        <v>1.1479079377833899E-3</v>
      </c>
    </row>
    <row r="34" spans="2:12" x14ac:dyDescent="0.3">
      <c r="B34" s="5" t="s">
        <v>15</v>
      </c>
      <c r="C34" s="18" t="s">
        <v>62</v>
      </c>
      <c r="D34" s="1">
        <v>0</v>
      </c>
      <c r="E34" s="1">
        <v>0.3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f t="shared" si="0"/>
        <v>0.3</v>
      </c>
      <c r="L34" s="6">
        <f t="shared" si="1"/>
        <v>1.7218619066750846E-4</v>
      </c>
    </row>
    <row r="35" spans="2:12" x14ac:dyDescent="0.3">
      <c r="B35" s="5" t="s">
        <v>16</v>
      </c>
      <c r="C35" s="18" t="s">
        <v>62</v>
      </c>
      <c r="D35" s="1">
        <v>1.7000000000000002</v>
      </c>
      <c r="E35" s="1">
        <v>1.9999999999999996</v>
      </c>
      <c r="F35" s="1">
        <v>2.3000000000000003</v>
      </c>
      <c r="G35" s="1">
        <v>1.9000000000000004</v>
      </c>
      <c r="H35" s="1">
        <v>2.3999999999999995</v>
      </c>
      <c r="I35" s="1">
        <v>2.4</v>
      </c>
      <c r="J35" s="1">
        <v>12.099999999999998</v>
      </c>
      <c r="K35" s="1">
        <f t="shared" si="0"/>
        <v>24.799999999999997</v>
      </c>
      <c r="L35" s="6">
        <f t="shared" si="1"/>
        <v>1.4234058428514032E-2</v>
      </c>
    </row>
    <row r="36" spans="2:12" x14ac:dyDescent="0.3">
      <c r="B36" s="5" t="s">
        <v>17</v>
      </c>
      <c r="C36" s="18" t="s">
        <v>62</v>
      </c>
      <c r="D36" s="1">
        <v>8.6999999999999993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f t="shared" si="0"/>
        <v>8.6999999999999993</v>
      </c>
      <c r="L36" s="6">
        <f t="shared" si="1"/>
        <v>4.9933995293577451E-3</v>
      </c>
    </row>
    <row r="37" spans="2:12" x14ac:dyDescent="0.3">
      <c r="B37" s="5" t="s">
        <v>18</v>
      </c>
      <c r="C37" s="18" t="s">
        <v>62</v>
      </c>
      <c r="D37" s="1">
        <v>2.2999999999999989</v>
      </c>
      <c r="E37" s="1">
        <v>0.40000000000000036</v>
      </c>
      <c r="F37" s="1">
        <v>2.2000000000000011</v>
      </c>
      <c r="G37" s="1">
        <v>0.90000000000000036</v>
      </c>
      <c r="H37" s="1">
        <v>2.5999999999999996</v>
      </c>
      <c r="I37" s="1">
        <v>3.3000000000000007</v>
      </c>
      <c r="J37" s="1">
        <v>0.5</v>
      </c>
      <c r="K37" s="1">
        <f t="shared" si="0"/>
        <v>12.200000000000001</v>
      </c>
      <c r="L37" s="6">
        <f t="shared" si="1"/>
        <v>7.0022384204786788E-3</v>
      </c>
    </row>
    <row r="38" spans="2:12" x14ac:dyDescent="0.3">
      <c r="B38" s="5" t="s">
        <v>22</v>
      </c>
      <c r="C38" s="18" t="s">
        <v>62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3.5999999999999996</v>
      </c>
      <c r="J38" s="1">
        <v>19.200000000000003</v>
      </c>
      <c r="K38" s="1">
        <f t="shared" si="0"/>
        <v>22.800000000000004</v>
      </c>
      <c r="L38" s="6">
        <f t="shared" si="1"/>
        <v>1.3086150490730647E-2</v>
      </c>
    </row>
    <row r="39" spans="2:12" x14ac:dyDescent="0.3">
      <c r="B39" s="5" t="s">
        <v>25</v>
      </c>
      <c r="C39" s="18" t="s">
        <v>62</v>
      </c>
      <c r="D39" s="1">
        <v>0</v>
      </c>
      <c r="E39" s="1">
        <v>0.90000000000000013</v>
      </c>
      <c r="F39" s="1">
        <v>0.3</v>
      </c>
      <c r="G39" s="1">
        <v>0.59999999999999987</v>
      </c>
      <c r="H39" s="1">
        <v>0.2</v>
      </c>
      <c r="I39" s="1">
        <v>0.1</v>
      </c>
      <c r="J39" s="1">
        <v>0</v>
      </c>
      <c r="K39" s="1">
        <f t="shared" si="0"/>
        <v>2.1</v>
      </c>
      <c r="L39" s="6">
        <f t="shared" si="1"/>
        <v>1.2053033346725594E-3</v>
      </c>
    </row>
    <row r="40" spans="2:12" x14ac:dyDescent="0.3">
      <c r="B40" s="5" t="s">
        <v>26</v>
      </c>
      <c r="C40" s="18" t="s">
        <v>62</v>
      </c>
      <c r="D40" s="1">
        <v>0.5</v>
      </c>
      <c r="E40" s="1">
        <v>3.3999999999999995</v>
      </c>
      <c r="F40" s="1">
        <v>3.9000000000000021</v>
      </c>
      <c r="G40" s="2">
        <v>2</v>
      </c>
      <c r="H40" s="1">
        <v>0.70000000000000018</v>
      </c>
      <c r="I40" s="2">
        <v>9.6</v>
      </c>
      <c r="J40" s="1">
        <v>11.899999999999999</v>
      </c>
      <c r="K40" s="1">
        <f t="shared" si="0"/>
        <v>32</v>
      </c>
      <c r="L40" s="6">
        <f t="shared" si="1"/>
        <v>1.8366527004534238E-2</v>
      </c>
    </row>
    <row r="41" spans="2:12" x14ac:dyDescent="0.3">
      <c r="D41" s="4">
        <f>SUM(D9:D40)</f>
        <v>208.99999999999997</v>
      </c>
      <c r="E41" s="4">
        <f t="shared" ref="E41:K41" si="4">SUM(E9:E40)</f>
        <v>255.00000000000006</v>
      </c>
      <c r="F41" s="4">
        <f t="shared" si="4"/>
        <v>263.69999999999993</v>
      </c>
      <c r="G41" s="4">
        <f t="shared" si="4"/>
        <v>247.60000000000005</v>
      </c>
      <c r="H41" s="4">
        <f t="shared" si="4"/>
        <v>279.89999999999992</v>
      </c>
      <c r="I41" s="4">
        <f t="shared" si="4"/>
        <v>243.8</v>
      </c>
      <c r="J41" s="4">
        <f t="shared" si="4"/>
        <v>243.30000000000004</v>
      </c>
      <c r="K41" s="4">
        <f t="shared" si="4"/>
        <v>1742.2999999999993</v>
      </c>
      <c r="L41" s="8">
        <f>SUM(L9:L40)</f>
        <v>1.0000000000000002</v>
      </c>
    </row>
    <row r="43" spans="2:12" x14ac:dyDescent="0.3">
      <c r="B43" s="14" t="s">
        <v>76</v>
      </c>
    </row>
    <row r="45" spans="2:12" ht="15.6" x14ac:dyDescent="0.3">
      <c r="B45" s="41" t="s">
        <v>34</v>
      </c>
      <c r="C45" s="41"/>
      <c r="D45" s="41"/>
      <c r="E45" s="41"/>
      <c r="F45" s="41"/>
      <c r="G45" s="41"/>
      <c r="H45" s="41"/>
      <c r="I45" s="41"/>
      <c r="J45" s="13"/>
      <c r="K45" s="13"/>
      <c r="L45" s="13"/>
    </row>
    <row r="46" spans="2:12" x14ac:dyDescent="0.3">
      <c r="B46" s="4" t="s">
        <v>32</v>
      </c>
      <c r="C46" s="4" t="s">
        <v>61</v>
      </c>
      <c r="D46" s="4" t="s">
        <v>73</v>
      </c>
      <c r="E46" s="4" t="s">
        <v>74</v>
      </c>
      <c r="F46" s="4" t="s">
        <v>75</v>
      </c>
      <c r="G46" s="4" t="s">
        <v>68</v>
      </c>
      <c r="H46" s="4" t="s">
        <v>33</v>
      </c>
      <c r="I46" s="4" t="s">
        <v>50</v>
      </c>
      <c r="K46" s="23"/>
    </row>
    <row r="47" spans="2:12" x14ac:dyDescent="0.3">
      <c r="B47" s="5" t="s">
        <v>2</v>
      </c>
      <c r="C47" s="16" t="s">
        <v>63</v>
      </c>
      <c r="D47" s="1">
        <v>162.69999999999999</v>
      </c>
      <c r="E47" s="1">
        <v>87.5</v>
      </c>
      <c r="F47" s="1">
        <v>117.2</v>
      </c>
      <c r="G47" s="1">
        <v>35.700000000000003</v>
      </c>
      <c r="H47" s="1">
        <f t="shared" ref="H47:H78" si="5">SUM(D47:G47)</f>
        <v>403.09999999999997</v>
      </c>
      <c r="I47" s="6">
        <f t="shared" ref="I47:I78" si="6">H47/1742.3</f>
        <v>0.23136084486024219</v>
      </c>
    </row>
    <row r="48" spans="2:12" ht="28.8" x14ac:dyDescent="0.3">
      <c r="B48" s="5" t="s">
        <v>20</v>
      </c>
      <c r="C48" s="16" t="s">
        <v>63</v>
      </c>
      <c r="D48" s="1">
        <v>37</v>
      </c>
      <c r="E48" s="1">
        <v>18.299999999999997</v>
      </c>
      <c r="F48" s="1">
        <v>16.199999999999996</v>
      </c>
      <c r="G48" s="1">
        <v>3.9000000000000004</v>
      </c>
      <c r="H48" s="1">
        <f t="shared" si="5"/>
        <v>75.400000000000006</v>
      </c>
      <c r="I48" s="6">
        <f t="shared" si="6"/>
        <v>4.3276129254433797E-2</v>
      </c>
    </row>
    <row r="49" spans="2:9" x14ac:dyDescent="0.3">
      <c r="B49" s="5" t="s">
        <v>27</v>
      </c>
      <c r="C49" s="16" t="s">
        <v>63</v>
      </c>
      <c r="D49" s="1">
        <v>42.1</v>
      </c>
      <c r="E49" s="1">
        <v>26.599999999999998</v>
      </c>
      <c r="F49" s="1">
        <v>29.5</v>
      </c>
      <c r="G49" s="1">
        <v>16.100000000000001</v>
      </c>
      <c r="H49" s="1">
        <f t="shared" si="5"/>
        <v>114.30000000000001</v>
      </c>
      <c r="I49" s="6">
        <f t="shared" si="6"/>
        <v>6.5602938644320735E-2</v>
      </c>
    </row>
    <row r="50" spans="2:9" x14ac:dyDescent="0.3">
      <c r="B50" s="5" t="s">
        <v>3</v>
      </c>
      <c r="C50" s="17" t="s">
        <v>64</v>
      </c>
      <c r="D50" s="1">
        <v>71.100000000000009</v>
      </c>
      <c r="E50" s="1">
        <v>32.799999999999997</v>
      </c>
      <c r="F50" s="1">
        <v>47.599999999999994</v>
      </c>
      <c r="G50" s="1">
        <v>68.600000000000009</v>
      </c>
      <c r="H50" s="1">
        <f t="shared" si="5"/>
        <v>220.10000000000002</v>
      </c>
      <c r="I50" s="6">
        <f t="shared" si="6"/>
        <v>0.12632726855306206</v>
      </c>
    </row>
    <row r="51" spans="2:9" ht="28.8" x14ac:dyDescent="0.3">
      <c r="B51" s="5" t="s">
        <v>4</v>
      </c>
      <c r="C51" s="17" t="s">
        <v>64</v>
      </c>
      <c r="D51" s="1">
        <v>26.1</v>
      </c>
      <c r="E51" s="1">
        <v>13.3</v>
      </c>
      <c r="F51" s="1">
        <v>20.099999999999998</v>
      </c>
      <c r="G51" s="1">
        <v>16.5</v>
      </c>
      <c r="H51" s="1">
        <f t="shared" si="5"/>
        <v>76</v>
      </c>
      <c r="I51" s="6">
        <f t="shared" si="6"/>
        <v>4.3620501635768812E-2</v>
      </c>
    </row>
    <row r="52" spans="2:9" x14ac:dyDescent="0.3">
      <c r="B52" s="5" t="s">
        <v>5</v>
      </c>
      <c r="C52" s="17" t="s">
        <v>64</v>
      </c>
      <c r="D52" s="1">
        <v>0</v>
      </c>
      <c r="E52" s="1">
        <v>0</v>
      </c>
      <c r="F52" s="1">
        <v>0</v>
      </c>
      <c r="G52" s="1">
        <v>0</v>
      </c>
      <c r="H52" s="1">
        <f t="shared" si="5"/>
        <v>0</v>
      </c>
      <c r="I52" s="6">
        <f t="shared" si="6"/>
        <v>0</v>
      </c>
    </row>
    <row r="53" spans="2:9" x14ac:dyDescent="0.3">
      <c r="B53" s="5" t="s">
        <v>6</v>
      </c>
      <c r="C53" s="17" t="s">
        <v>64</v>
      </c>
      <c r="D53" s="1">
        <v>0</v>
      </c>
      <c r="E53" s="1">
        <v>0.19999999999999973</v>
      </c>
      <c r="F53" s="1">
        <v>2</v>
      </c>
      <c r="G53" s="1">
        <v>0.1</v>
      </c>
      <c r="H53" s="1">
        <f t="shared" si="5"/>
        <v>2.2999999999999998</v>
      </c>
      <c r="I53" s="6">
        <f t="shared" si="6"/>
        <v>1.3200941284508981E-3</v>
      </c>
    </row>
    <row r="54" spans="2:9" x14ac:dyDescent="0.3">
      <c r="B54" s="5" t="s">
        <v>0</v>
      </c>
      <c r="C54" s="15" t="s">
        <v>78</v>
      </c>
      <c r="D54" s="1">
        <v>5.0000000000000009</v>
      </c>
      <c r="E54" s="1">
        <v>19.5</v>
      </c>
      <c r="F54" s="1">
        <v>4.7000000000000011</v>
      </c>
      <c r="G54" s="1">
        <v>11.2</v>
      </c>
      <c r="H54" s="1">
        <f t="shared" si="5"/>
        <v>40.400000000000006</v>
      </c>
      <c r="I54" s="6">
        <f t="shared" si="6"/>
        <v>2.3187740343224478E-2</v>
      </c>
    </row>
    <row r="55" spans="2:9" x14ac:dyDescent="0.3">
      <c r="B55" s="5" t="s">
        <v>1</v>
      </c>
      <c r="C55" s="15" t="s">
        <v>78</v>
      </c>
      <c r="D55" s="1">
        <v>11.5</v>
      </c>
      <c r="E55" s="1">
        <v>66.8</v>
      </c>
      <c r="F55" s="1">
        <v>21.299999999999997</v>
      </c>
      <c r="G55" s="1">
        <v>6.8999999999999986</v>
      </c>
      <c r="H55" s="1">
        <f t="shared" si="5"/>
        <v>106.5</v>
      </c>
      <c r="I55" s="6">
        <f t="shared" si="6"/>
        <v>6.112609768696551E-2</v>
      </c>
    </row>
    <row r="56" spans="2:9" x14ac:dyDescent="0.3">
      <c r="B56" s="5" t="s">
        <v>7</v>
      </c>
      <c r="C56" s="15" t="s">
        <v>78</v>
      </c>
      <c r="D56" s="1">
        <v>4.9000000000000004</v>
      </c>
      <c r="E56" s="1">
        <v>4.2999999999999989</v>
      </c>
      <c r="F56" s="1">
        <v>3.7000000000000011</v>
      </c>
      <c r="G56" s="1">
        <v>4.7000000000000011</v>
      </c>
      <c r="H56" s="1">
        <f t="shared" si="5"/>
        <v>17.600000000000001</v>
      </c>
      <c r="I56" s="6">
        <f t="shared" si="6"/>
        <v>1.0101589852493832E-2</v>
      </c>
    </row>
    <row r="57" spans="2:9" x14ac:dyDescent="0.3">
      <c r="B57" s="5" t="s">
        <v>10</v>
      </c>
      <c r="C57" s="15" t="s">
        <v>78</v>
      </c>
      <c r="D57" s="1">
        <v>20.100000000000001</v>
      </c>
      <c r="E57" s="1">
        <v>11.7</v>
      </c>
      <c r="F57" s="1">
        <v>17.200000000000003</v>
      </c>
      <c r="G57" s="1">
        <v>10.900000000000002</v>
      </c>
      <c r="H57" s="1">
        <f t="shared" si="5"/>
        <v>59.900000000000006</v>
      </c>
      <c r="I57" s="6">
        <f t="shared" si="6"/>
        <v>3.4379842736612529E-2</v>
      </c>
    </row>
    <row r="58" spans="2:9" x14ac:dyDescent="0.3">
      <c r="B58" s="5" t="s">
        <v>19</v>
      </c>
      <c r="C58" s="19" t="s">
        <v>34</v>
      </c>
      <c r="D58" s="1">
        <v>0.70000000000000007</v>
      </c>
      <c r="E58" s="1">
        <v>0.29999999999999971</v>
      </c>
      <c r="F58" s="1">
        <v>1.4999999999999996</v>
      </c>
      <c r="G58" s="1">
        <v>0.59999999999999987</v>
      </c>
      <c r="H58" s="1">
        <f t="shared" si="5"/>
        <v>3.0999999999999988</v>
      </c>
      <c r="I58" s="6">
        <f t="shared" si="6"/>
        <v>1.7792573035642534E-3</v>
      </c>
    </row>
    <row r="59" spans="2:9" x14ac:dyDescent="0.3">
      <c r="B59" s="5" t="s">
        <v>102</v>
      </c>
      <c r="C59" s="19" t="s">
        <v>34</v>
      </c>
      <c r="D59" s="1">
        <v>30.399999999999995</v>
      </c>
      <c r="E59" s="1">
        <v>13.399999999999999</v>
      </c>
      <c r="F59" s="1">
        <v>25.499999999999993</v>
      </c>
      <c r="G59" s="1">
        <v>17.799999999999994</v>
      </c>
      <c r="H59" s="1">
        <f t="shared" si="5"/>
        <v>87.09999999999998</v>
      </c>
      <c r="I59" s="6">
        <f t="shared" si="6"/>
        <v>4.9991390690466611E-2</v>
      </c>
    </row>
    <row r="60" spans="2:9" x14ac:dyDescent="0.3">
      <c r="B60" s="5" t="s">
        <v>21</v>
      </c>
      <c r="C60" s="19" t="s">
        <v>34</v>
      </c>
      <c r="D60" s="1">
        <v>8</v>
      </c>
      <c r="E60" s="1">
        <v>3.8</v>
      </c>
      <c r="F60" s="1">
        <v>7.4999999999999991</v>
      </c>
      <c r="G60" s="1">
        <v>6.5000000000000018</v>
      </c>
      <c r="H60" s="1">
        <f t="shared" si="5"/>
        <v>25.800000000000004</v>
      </c>
      <c r="I60" s="6">
        <f t="shared" si="6"/>
        <v>1.480801239740573E-2</v>
      </c>
    </row>
    <row r="61" spans="2:9" x14ac:dyDescent="0.3">
      <c r="B61" s="5" t="s">
        <v>23</v>
      </c>
      <c r="C61" s="19" t="s">
        <v>34</v>
      </c>
      <c r="D61" s="1">
        <v>8.2000000000000011</v>
      </c>
      <c r="E61" s="1">
        <v>4.7</v>
      </c>
      <c r="F61" s="1">
        <v>8.6000000000000014</v>
      </c>
      <c r="G61" s="1">
        <v>8.1000000000000014</v>
      </c>
      <c r="H61" s="1">
        <f t="shared" si="5"/>
        <v>29.600000000000005</v>
      </c>
      <c r="I61" s="6">
        <f t="shared" si="6"/>
        <v>1.6989037479194172E-2</v>
      </c>
    </row>
    <row r="62" spans="2:9" x14ac:dyDescent="0.3">
      <c r="B62" s="5" t="s">
        <v>24</v>
      </c>
      <c r="C62" s="19" t="s">
        <v>34</v>
      </c>
      <c r="D62" s="1">
        <v>0</v>
      </c>
      <c r="E62" s="1">
        <v>37.299999999999997</v>
      </c>
      <c r="F62" s="1">
        <v>0</v>
      </c>
      <c r="G62" s="1">
        <v>0</v>
      </c>
      <c r="H62" s="1">
        <f t="shared" si="5"/>
        <v>37.299999999999997</v>
      </c>
      <c r="I62" s="6">
        <f t="shared" si="6"/>
        <v>2.1408483039660219E-2</v>
      </c>
    </row>
    <row r="63" spans="2:9" x14ac:dyDescent="0.3">
      <c r="B63" s="5" t="s">
        <v>101</v>
      </c>
      <c r="C63" s="19" t="s">
        <v>34</v>
      </c>
      <c r="D63" s="1">
        <v>40.899999999999991</v>
      </c>
      <c r="E63" s="1">
        <v>19.399999999999999</v>
      </c>
      <c r="F63" s="1">
        <v>29.699999999999996</v>
      </c>
      <c r="G63" s="1">
        <v>11.300000000000004</v>
      </c>
      <c r="H63" s="1">
        <f t="shared" si="5"/>
        <v>101.29999999999998</v>
      </c>
      <c r="I63" s="6">
        <f t="shared" si="6"/>
        <v>5.8141537048728681E-2</v>
      </c>
    </row>
    <row r="64" spans="2:9" x14ac:dyDescent="0.3">
      <c r="B64" s="5" t="s">
        <v>28</v>
      </c>
      <c r="C64" s="19" t="s">
        <v>34</v>
      </c>
      <c r="D64" s="1">
        <v>5.1999999999999993</v>
      </c>
      <c r="E64" s="1">
        <v>4</v>
      </c>
      <c r="F64" s="1">
        <v>1.9000000000000001</v>
      </c>
      <c r="G64" s="1">
        <v>5.7000000000000011</v>
      </c>
      <c r="H64" s="1">
        <f t="shared" si="5"/>
        <v>16.8</v>
      </c>
      <c r="I64" s="6">
        <f t="shared" si="6"/>
        <v>9.6424266773804754E-3</v>
      </c>
    </row>
    <row r="65" spans="2:9" x14ac:dyDescent="0.3">
      <c r="B65" s="5" t="s">
        <v>51</v>
      </c>
      <c r="C65" s="19" t="s">
        <v>34</v>
      </c>
      <c r="D65" s="1"/>
      <c r="E65" s="1">
        <v>28.8</v>
      </c>
      <c r="F65" s="1"/>
      <c r="G65" s="1"/>
      <c r="H65" s="1">
        <f t="shared" si="5"/>
        <v>28.8</v>
      </c>
      <c r="I65" s="6">
        <f t="shared" si="6"/>
        <v>1.6529874304080813E-2</v>
      </c>
    </row>
    <row r="66" spans="2:9" x14ac:dyDescent="0.3">
      <c r="B66" s="5" t="s">
        <v>8</v>
      </c>
      <c r="C66" s="18" t="s">
        <v>62</v>
      </c>
      <c r="D66" s="1">
        <v>12.9</v>
      </c>
      <c r="E66" s="1">
        <v>6.3</v>
      </c>
      <c r="F66" s="1">
        <v>62.7</v>
      </c>
      <c r="G66" s="1">
        <v>3.9000000000000004</v>
      </c>
      <c r="H66" s="1">
        <f t="shared" si="5"/>
        <v>85.800000000000011</v>
      </c>
      <c r="I66" s="6">
        <f t="shared" si="6"/>
        <v>4.9245250530907426E-2</v>
      </c>
    </row>
    <row r="67" spans="2:9" x14ac:dyDescent="0.3">
      <c r="B67" s="5" t="s">
        <v>9</v>
      </c>
      <c r="C67" s="18" t="s">
        <v>62</v>
      </c>
      <c r="D67" s="1">
        <v>3</v>
      </c>
      <c r="E67" s="1">
        <v>5.6</v>
      </c>
      <c r="F67" s="1">
        <v>5.4</v>
      </c>
      <c r="G67" s="1">
        <v>1.6000000000000005</v>
      </c>
      <c r="H67" s="1">
        <f t="shared" si="5"/>
        <v>15.600000000000001</v>
      </c>
      <c r="I67" s="6">
        <f t="shared" si="6"/>
        <v>8.9536819147104409E-3</v>
      </c>
    </row>
    <row r="68" spans="2:9" x14ac:dyDescent="0.3">
      <c r="B68" s="5" t="s">
        <v>11</v>
      </c>
      <c r="C68" s="18" t="s">
        <v>62</v>
      </c>
      <c r="D68" s="1">
        <v>5.6000000000000005</v>
      </c>
      <c r="E68" s="1">
        <v>5.6</v>
      </c>
      <c r="F68" s="1">
        <v>8.7000000000000011</v>
      </c>
      <c r="G68" s="1">
        <v>5.9999999999999982</v>
      </c>
      <c r="H68" s="1">
        <f t="shared" si="5"/>
        <v>25.9</v>
      </c>
      <c r="I68" s="6">
        <f t="shared" si="6"/>
        <v>1.4865407794294898E-2</v>
      </c>
    </row>
    <row r="69" spans="2:9" ht="28.8" x14ac:dyDescent="0.3">
      <c r="B69" s="5" t="s">
        <v>12</v>
      </c>
      <c r="C69" s="18" t="s">
        <v>62</v>
      </c>
      <c r="D69" s="1">
        <v>6</v>
      </c>
      <c r="E69" s="1">
        <v>4.4000000000000004</v>
      </c>
      <c r="F69" s="1">
        <v>2.8</v>
      </c>
      <c r="G69" s="1">
        <v>6.3</v>
      </c>
      <c r="H69" s="1">
        <f t="shared" si="5"/>
        <v>19.5</v>
      </c>
      <c r="I69" s="6">
        <f t="shared" si="6"/>
        <v>1.119210239338805E-2</v>
      </c>
    </row>
    <row r="70" spans="2:9" ht="28.8" x14ac:dyDescent="0.3">
      <c r="B70" s="5" t="s">
        <v>13</v>
      </c>
      <c r="C70" s="18" t="s">
        <v>62</v>
      </c>
      <c r="D70" s="1">
        <v>13.799999999999997</v>
      </c>
      <c r="E70" s="1">
        <v>9.3999999999999986</v>
      </c>
      <c r="F70" s="1">
        <v>10</v>
      </c>
      <c r="G70" s="1">
        <v>12</v>
      </c>
      <c r="H70" s="1">
        <f t="shared" si="5"/>
        <v>45.199999999999996</v>
      </c>
      <c r="I70" s="6">
        <f t="shared" si="6"/>
        <v>2.5942719393904606E-2</v>
      </c>
    </row>
    <row r="71" spans="2:9" x14ac:dyDescent="0.3">
      <c r="B71" s="5" t="s">
        <v>14</v>
      </c>
      <c r="C71" s="18" t="s">
        <v>62</v>
      </c>
      <c r="D71" s="1">
        <v>1</v>
      </c>
      <c r="E71" s="1">
        <v>0.4</v>
      </c>
      <c r="F71" s="1">
        <v>0</v>
      </c>
      <c r="G71" s="1">
        <v>0.6</v>
      </c>
      <c r="H71" s="1">
        <f t="shared" si="5"/>
        <v>2</v>
      </c>
      <c r="I71" s="6">
        <f t="shared" si="6"/>
        <v>1.1479079377833899E-3</v>
      </c>
    </row>
    <row r="72" spans="2:9" x14ac:dyDescent="0.3">
      <c r="B72" s="5" t="s">
        <v>15</v>
      </c>
      <c r="C72" s="18" t="s">
        <v>62</v>
      </c>
      <c r="D72" s="1">
        <v>0</v>
      </c>
      <c r="E72" s="1">
        <v>0</v>
      </c>
      <c r="F72" s="1">
        <v>0.3</v>
      </c>
      <c r="G72" s="1">
        <v>0</v>
      </c>
      <c r="H72" s="1">
        <f t="shared" si="5"/>
        <v>0.3</v>
      </c>
      <c r="I72" s="6">
        <f t="shared" si="6"/>
        <v>1.7218619066750846E-4</v>
      </c>
    </row>
    <row r="73" spans="2:9" x14ac:dyDescent="0.3">
      <c r="B73" s="5" t="s">
        <v>16</v>
      </c>
      <c r="C73" s="18" t="s">
        <v>62</v>
      </c>
      <c r="D73" s="1">
        <v>4.3</v>
      </c>
      <c r="E73" s="1">
        <v>14.499999999999998</v>
      </c>
      <c r="F73" s="1">
        <v>3.6999999999999997</v>
      </c>
      <c r="G73" s="1">
        <v>2.3000000000000003</v>
      </c>
      <c r="H73" s="1">
        <f t="shared" si="5"/>
        <v>24.799999999999997</v>
      </c>
      <c r="I73" s="6">
        <f t="shared" si="6"/>
        <v>1.4234058428514032E-2</v>
      </c>
    </row>
    <row r="74" spans="2:9" x14ac:dyDescent="0.3">
      <c r="B74" s="5" t="s">
        <v>17</v>
      </c>
      <c r="C74" s="18" t="s">
        <v>62</v>
      </c>
      <c r="D74" s="1">
        <v>0</v>
      </c>
      <c r="E74" s="1">
        <v>0</v>
      </c>
      <c r="F74" s="1">
        <v>8.6999999999999993</v>
      </c>
      <c r="G74" s="1">
        <v>0</v>
      </c>
      <c r="H74" s="1">
        <f t="shared" si="5"/>
        <v>8.6999999999999993</v>
      </c>
      <c r="I74" s="6">
        <f t="shared" si="6"/>
        <v>4.9933995293577451E-3</v>
      </c>
    </row>
    <row r="75" spans="2:9" x14ac:dyDescent="0.3">
      <c r="B75" s="5" t="s">
        <v>18</v>
      </c>
      <c r="C75" s="18" t="s">
        <v>62</v>
      </c>
      <c r="D75" s="1">
        <v>3.5</v>
      </c>
      <c r="E75" s="1">
        <v>3.8000000000000007</v>
      </c>
      <c r="F75" s="1">
        <v>2.6999999999999993</v>
      </c>
      <c r="G75" s="1">
        <v>2.2000000000000011</v>
      </c>
      <c r="H75" s="1">
        <f t="shared" si="5"/>
        <v>12.200000000000001</v>
      </c>
      <c r="I75" s="6">
        <f t="shared" si="6"/>
        <v>7.0022384204786788E-3</v>
      </c>
    </row>
    <row r="76" spans="2:9" x14ac:dyDescent="0.3">
      <c r="B76" s="5" t="s">
        <v>22</v>
      </c>
      <c r="C76" s="18" t="s">
        <v>62</v>
      </c>
      <c r="D76" s="1">
        <v>0</v>
      </c>
      <c r="E76" s="1">
        <v>22.800000000000004</v>
      </c>
      <c r="F76" s="1">
        <v>0</v>
      </c>
      <c r="G76" s="1">
        <v>0</v>
      </c>
      <c r="H76" s="1">
        <f t="shared" si="5"/>
        <v>22.800000000000004</v>
      </c>
      <c r="I76" s="6">
        <f t="shared" si="6"/>
        <v>1.3086150490730647E-2</v>
      </c>
    </row>
    <row r="77" spans="2:9" x14ac:dyDescent="0.3">
      <c r="B77" s="5" t="s">
        <v>25</v>
      </c>
      <c r="C77" s="18" t="s">
        <v>62</v>
      </c>
      <c r="D77" s="1">
        <v>0.79999999999999982</v>
      </c>
      <c r="E77" s="1">
        <v>0.1</v>
      </c>
      <c r="F77" s="1">
        <v>0.90000000000000013</v>
      </c>
      <c r="G77" s="1">
        <v>0.3</v>
      </c>
      <c r="H77" s="1">
        <f t="shared" si="5"/>
        <v>2.0999999999999996</v>
      </c>
      <c r="I77" s="6">
        <f t="shared" si="6"/>
        <v>1.205303334672559E-3</v>
      </c>
    </row>
    <row r="78" spans="2:9" x14ac:dyDescent="0.3">
      <c r="B78" s="5" t="s">
        <v>26</v>
      </c>
      <c r="C78" s="18" t="s">
        <v>62</v>
      </c>
      <c r="D78" s="1">
        <v>2.7</v>
      </c>
      <c r="E78" s="1">
        <v>21.5</v>
      </c>
      <c r="F78" s="1">
        <v>3.8999999999999995</v>
      </c>
      <c r="G78" s="1">
        <v>3.9000000000000021</v>
      </c>
      <c r="H78" s="1">
        <f t="shared" si="5"/>
        <v>32</v>
      </c>
      <c r="I78" s="6">
        <f t="shared" si="6"/>
        <v>1.8366527004534238E-2</v>
      </c>
    </row>
    <row r="79" spans="2:9" x14ac:dyDescent="0.3">
      <c r="B79" s="1"/>
      <c r="C79" s="1"/>
      <c r="D79" s="4">
        <f>SUM(D47:D78)</f>
        <v>527.49999999999989</v>
      </c>
      <c r="E79" s="4">
        <f t="shared" ref="E79:H79" si="7">SUM(E47:E78)</f>
        <v>487.1</v>
      </c>
      <c r="F79" s="4">
        <f t="shared" si="7"/>
        <v>463.99999999999983</v>
      </c>
      <c r="G79" s="4">
        <f t="shared" si="7"/>
        <v>263.69999999999993</v>
      </c>
      <c r="H79" s="4">
        <f t="shared" si="7"/>
        <v>1742.2999999999993</v>
      </c>
      <c r="I79" s="8">
        <f t="shared" ref="I79" si="8">H79/1742.3</f>
        <v>0.99999999999999956</v>
      </c>
    </row>
    <row r="81" spans="2:9" x14ac:dyDescent="0.3">
      <c r="B81" s="43" t="s">
        <v>90</v>
      </c>
      <c r="C81" s="43"/>
      <c r="D81" s="43"/>
      <c r="E81" s="43"/>
      <c r="F81" s="43"/>
    </row>
    <row r="82" spans="2:9" x14ac:dyDescent="0.3">
      <c r="B82" s="4" t="s">
        <v>61</v>
      </c>
      <c r="C82" s="4" t="s">
        <v>73</v>
      </c>
      <c r="D82" s="4" t="s">
        <v>87</v>
      </c>
      <c r="E82" s="4" t="s">
        <v>88</v>
      </c>
      <c r="F82" s="4" t="s">
        <v>68</v>
      </c>
    </row>
    <row r="83" spans="2:9" x14ac:dyDescent="0.3">
      <c r="B83" s="26" t="s">
        <v>63</v>
      </c>
      <c r="C83" s="6">
        <v>0.45838862559241705</v>
      </c>
      <c r="D83" s="6">
        <v>0.27181276945185789</v>
      </c>
      <c r="E83" s="6">
        <v>0.35107758620689655</v>
      </c>
      <c r="F83" s="6">
        <v>0.21122487675388701</v>
      </c>
    </row>
    <row r="84" spans="2:9" x14ac:dyDescent="0.3">
      <c r="B84" s="27" t="s">
        <v>64</v>
      </c>
      <c r="C84" s="6">
        <v>0.18426540284360191</v>
      </c>
      <c r="D84" s="6">
        <v>9.505235064668445E-2</v>
      </c>
      <c r="E84" s="6">
        <v>0.1502155172413793</v>
      </c>
      <c r="F84" s="6">
        <v>0.32309442548350409</v>
      </c>
    </row>
    <row r="85" spans="2:9" x14ac:dyDescent="0.3">
      <c r="B85" s="28" t="s">
        <v>78</v>
      </c>
      <c r="C85" s="6">
        <v>7.8672985781990529E-2</v>
      </c>
      <c r="D85" s="6">
        <v>0.21001847669882978</v>
      </c>
      <c r="E85" s="6">
        <v>0.10107758620689657</v>
      </c>
      <c r="F85" s="6">
        <v>0.12779673871824043</v>
      </c>
    </row>
    <row r="86" spans="2:9" x14ac:dyDescent="0.3">
      <c r="B86" s="25" t="s">
        <v>34</v>
      </c>
      <c r="C86" s="6">
        <v>0.17706161137440757</v>
      </c>
      <c r="D86" s="6">
        <v>0.22931636214329704</v>
      </c>
      <c r="E86" s="6">
        <v>0.1609913793103448</v>
      </c>
      <c r="F86" s="6">
        <v>0.1896094046264695</v>
      </c>
    </row>
    <row r="87" spans="2:9" x14ac:dyDescent="0.3">
      <c r="B87" s="29" t="s">
        <v>62</v>
      </c>
      <c r="C87" s="6">
        <v>0.10161137440758294</v>
      </c>
      <c r="D87" s="6">
        <v>0.19380004105933071</v>
      </c>
      <c r="E87" s="6">
        <v>0.23663793103448275</v>
      </c>
      <c r="F87" s="6">
        <v>0.14827455441789913</v>
      </c>
    </row>
    <row r="88" spans="2:9" x14ac:dyDescent="0.3">
      <c r="C88" s="6">
        <f>SUM(C83:C87)</f>
        <v>1</v>
      </c>
      <c r="D88" s="6">
        <f t="shared" ref="D88:F88" si="9">SUM(D83:D87)</f>
        <v>0.99999999999999989</v>
      </c>
      <c r="E88" s="6">
        <f t="shared" si="9"/>
        <v>0.99999999999999989</v>
      </c>
      <c r="F88" s="6">
        <f t="shared" si="9"/>
        <v>1</v>
      </c>
    </row>
    <row r="89" spans="2:9" x14ac:dyDescent="0.3">
      <c r="C89" s="7"/>
      <c r="D89" s="7"/>
      <c r="E89" s="7"/>
      <c r="F89" s="7"/>
    </row>
    <row r="90" spans="2:9" x14ac:dyDescent="0.3">
      <c r="B90" s="43" t="s">
        <v>91</v>
      </c>
      <c r="C90" s="43"/>
      <c r="D90" s="43"/>
      <c r="E90" s="43"/>
      <c r="F90" s="43"/>
      <c r="G90" s="43"/>
      <c r="H90" s="43"/>
      <c r="I90" s="43"/>
    </row>
    <row r="91" spans="2:9" x14ac:dyDescent="0.3">
      <c r="B91" s="4" t="s">
        <v>61</v>
      </c>
      <c r="C91" s="4" t="s">
        <v>36</v>
      </c>
      <c r="D91" s="4" t="s">
        <v>37</v>
      </c>
      <c r="E91" s="4" t="s">
        <v>89</v>
      </c>
      <c r="F91" s="4" t="s">
        <v>46</v>
      </c>
      <c r="G91" s="4" t="s">
        <v>45</v>
      </c>
      <c r="H91" s="4" t="s">
        <v>44</v>
      </c>
      <c r="I91" s="4" t="s">
        <v>43</v>
      </c>
    </row>
    <row r="92" spans="2:9" x14ac:dyDescent="0.3">
      <c r="B92" s="26" t="s">
        <v>63</v>
      </c>
      <c r="C92" s="6">
        <v>0.26602870813397128</v>
      </c>
      <c r="D92" s="6">
        <v>0.42078431372549019</v>
      </c>
      <c r="E92" s="6">
        <v>0.21122487675388701</v>
      </c>
      <c r="F92" s="6">
        <v>0.41882067851373173</v>
      </c>
      <c r="G92" s="6">
        <v>0.49339049660593071</v>
      </c>
      <c r="H92" s="6">
        <v>0.39048400328137811</v>
      </c>
      <c r="I92" s="6">
        <v>0.15289765721331688</v>
      </c>
    </row>
    <row r="93" spans="2:9" x14ac:dyDescent="0.3">
      <c r="B93" s="27" t="s">
        <v>64</v>
      </c>
      <c r="C93" s="6">
        <v>0.27368421052631575</v>
      </c>
      <c r="D93" s="6">
        <v>4.9019607843137254E-2</v>
      </c>
      <c r="E93" s="6">
        <v>0.32309442548350409</v>
      </c>
      <c r="F93" s="6">
        <v>0.18093699515347336</v>
      </c>
      <c r="G93" s="6">
        <v>0.18720971775634157</v>
      </c>
      <c r="H93" s="6">
        <v>0.11443806398687448</v>
      </c>
      <c r="I93" s="6">
        <v>7.562679819153309E-2</v>
      </c>
    </row>
    <row r="94" spans="2:9" x14ac:dyDescent="0.3">
      <c r="B94" s="28" t="s">
        <v>78</v>
      </c>
      <c r="C94" s="6">
        <v>8.9952153110047853E-2</v>
      </c>
      <c r="D94" s="6">
        <v>0.11019607843137255</v>
      </c>
      <c r="E94" s="6">
        <v>0.12779673871824043</v>
      </c>
      <c r="F94" s="6">
        <v>9.7738287560581602E-2</v>
      </c>
      <c r="G94" s="6">
        <v>6.1807788495891386E-2</v>
      </c>
      <c r="H94" s="6">
        <v>0.23379819524200163</v>
      </c>
      <c r="I94" s="6">
        <v>0.18618988902589395</v>
      </c>
    </row>
    <row r="95" spans="2:9" x14ac:dyDescent="0.3">
      <c r="B95" s="25" t="s">
        <v>34</v>
      </c>
      <c r="C95" s="6">
        <v>0.21961722488038271</v>
      </c>
      <c r="D95" s="6">
        <v>0.11294117647058824</v>
      </c>
      <c r="E95" s="6">
        <v>0.1896094046264695</v>
      </c>
      <c r="F95" s="6">
        <v>0.17891760904684978</v>
      </c>
      <c r="G95" s="6">
        <v>0.1754197927831368</v>
      </c>
      <c r="H95" s="6">
        <v>0.10418375717801476</v>
      </c>
      <c r="I95" s="6">
        <v>0.35470612412659264</v>
      </c>
    </row>
    <row r="96" spans="2:9" x14ac:dyDescent="0.3">
      <c r="B96" s="29" t="s">
        <v>62</v>
      </c>
      <c r="C96" s="6">
        <v>0.15071770334928231</v>
      </c>
      <c r="D96" s="6">
        <v>0.30705882352941172</v>
      </c>
      <c r="E96" s="6">
        <v>0.14827455441789913</v>
      </c>
      <c r="F96" s="6">
        <v>0.12358642972536349</v>
      </c>
      <c r="G96" s="6">
        <v>8.2172204358699527E-2</v>
      </c>
      <c r="H96" s="6">
        <v>0.15709598031173089</v>
      </c>
      <c r="I96" s="6">
        <v>0.23057953144266338</v>
      </c>
    </row>
    <row r="97" spans="3:9" x14ac:dyDescent="0.3">
      <c r="C97" s="6">
        <f>SUM(C92:C96)</f>
        <v>1</v>
      </c>
      <c r="D97" s="6">
        <f t="shared" ref="D97:I97" si="10">SUM(D92:D96)</f>
        <v>0.99999999999999989</v>
      </c>
      <c r="E97" s="6">
        <f t="shared" si="10"/>
        <v>1</v>
      </c>
      <c r="F97" s="6">
        <f t="shared" si="10"/>
        <v>1</v>
      </c>
      <c r="G97" s="6">
        <f t="shared" si="10"/>
        <v>1</v>
      </c>
      <c r="H97" s="6">
        <f t="shared" si="10"/>
        <v>0.99999999999999989</v>
      </c>
      <c r="I97" s="6">
        <f t="shared" si="10"/>
        <v>1</v>
      </c>
    </row>
  </sheetData>
  <sortState xmlns:xlrd2="http://schemas.microsoft.com/office/spreadsheetml/2017/richdata2" ref="B47:I78">
    <sortCondition ref="C47:C78"/>
  </sortState>
  <mergeCells count="6">
    <mergeCell ref="B7:L7"/>
    <mergeCell ref="N7:S7"/>
    <mergeCell ref="N18:S20"/>
    <mergeCell ref="B45:I45"/>
    <mergeCell ref="B90:I90"/>
    <mergeCell ref="B81:F8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7198-7A7D-4F09-8ADB-FAE952EC47B5}">
  <sheetPr>
    <tabColor theme="7" tint="0.59999389629810485"/>
  </sheetPr>
  <dimension ref="B2:O48"/>
  <sheetViews>
    <sheetView workbookViewId="0">
      <selection activeCell="L16" sqref="L16"/>
    </sheetView>
  </sheetViews>
  <sheetFormatPr defaultRowHeight="14.4" x14ac:dyDescent="0.3"/>
  <cols>
    <col min="2" max="3" width="20.109375" customWidth="1"/>
    <col min="5" max="5" width="11.77734375" customWidth="1"/>
    <col min="7" max="8" width="22.77734375" customWidth="1"/>
    <col min="10" max="10" width="11.21875" customWidth="1"/>
    <col min="12" max="12" width="26.6640625" customWidth="1"/>
    <col min="13" max="13" width="13.6640625" customWidth="1"/>
  </cols>
  <sheetData>
    <row r="2" spans="2:15" ht="18" x14ac:dyDescent="0.35">
      <c r="B2" s="3" t="s">
        <v>57</v>
      </c>
      <c r="C2" s="3"/>
      <c r="L2" s="51" t="s">
        <v>38</v>
      </c>
      <c r="M2" s="51"/>
      <c r="N2" s="51"/>
      <c r="O2" s="51"/>
    </row>
    <row r="3" spans="2:15" ht="18" x14ac:dyDescent="0.35">
      <c r="B3" s="3"/>
      <c r="C3" s="3"/>
      <c r="L3" s="1"/>
      <c r="M3" s="11" t="s">
        <v>39</v>
      </c>
      <c r="N3" s="11" t="s">
        <v>40</v>
      </c>
      <c r="O3" s="11" t="s">
        <v>41</v>
      </c>
    </row>
    <row r="4" spans="2:15" ht="18" x14ac:dyDescent="0.35">
      <c r="B4" s="3"/>
      <c r="C4" s="3"/>
      <c r="L4" s="4" t="s">
        <v>34</v>
      </c>
      <c r="M4" s="1"/>
      <c r="N4" s="1">
        <v>1</v>
      </c>
      <c r="O4" s="1">
        <v>32</v>
      </c>
    </row>
    <row r="5" spans="2:15" ht="18" x14ac:dyDescent="0.35">
      <c r="B5" s="3"/>
      <c r="C5" s="3"/>
      <c r="L5" s="4" t="s">
        <v>35</v>
      </c>
      <c r="M5" s="1"/>
      <c r="N5" s="1">
        <v>11</v>
      </c>
      <c r="O5" s="1">
        <f>11+8+11</f>
        <v>30</v>
      </c>
    </row>
    <row r="7" spans="2:15" x14ac:dyDescent="0.3">
      <c r="B7" s="43" t="s">
        <v>34</v>
      </c>
      <c r="C7" s="43"/>
      <c r="D7" s="43"/>
      <c r="E7" s="43"/>
      <c r="G7" s="46" t="s">
        <v>35</v>
      </c>
      <c r="H7" s="46"/>
      <c r="I7" s="46"/>
      <c r="J7" s="46"/>
      <c r="L7" s="46" t="s">
        <v>86</v>
      </c>
      <c r="M7" s="46"/>
      <c r="N7" s="46"/>
    </row>
    <row r="8" spans="2:15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5" x14ac:dyDescent="0.3">
      <c r="B9" s="5" t="s">
        <v>2</v>
      </c>
      <c r="C9" s="16" t="s">
        <v>63</v>
      </c>
      <c r="D9" s="1">
        <v>35.700000000000003</v>
      </c>
      <c r="E9" s="6">
        <f t="shared" ref="E9:E39" si="0">D9/263.7</f>
        <v>0.13538111490329921</v>
      </c>
      <c r="G9" s="5" t="s">
        <v>2</v>
      </c>
      <c r="H9" s="21" t="s">
        <v>63</v>
      </c>
      <c r="I9" s="1">
        <v>11.800000000000004</v>
      </c>
      <c r="J9" s="6">
        <f t="shared" ref="J9:J39" si="1">I9/293.6</f>
        <v>4.0190735694822899E-2</v>
      </c>
      <c r="L9" s="5" t="s">
        <v>2</v>
      </c>
      <c r="M9" s="22" t="s">
        <v>81</v>
      </c>
      <c r="N9" s="6">
        <v>4.0190735694822899E-2</v>
      </c>
    </row>
    <row r="10" spans="2:15" ht="43.2" x14ac:dyDescent="0.3">
      <c r="B10" s="5" t="s">
        <v>20</v>
      </c>
      <c r="C10" s="16" t="s">
        <v>63</v>
      </c>
      <c r="D10" s="1">
        <v>3.9000000000000004</v>
      </c>
      <c r="E10" s="6">
        <f t="shared" si="0"/>
        <v>1.4789533560864621E-2</v>
      </c>
      <c r="G10" s="5" t="s">
        <v>20</v>
      </c>
      <c r="H10" s="21" t="s">
        <v>63</v>
      </c>
      <c r="I10" s="1">
        <v>0.69999999999999973</v>
      </c>
      <c r="J10" s="6">
        <f t="shared" si="1"/>
        <v>2.3841961852861023E-3</v>
      </c>
      <c r="L10" s="5" t="s">
        <v>3</v>
      </c>
      <c r="M10" s="22" t="s">
        <v>81</v>
      </c>
      <c r="N10" s="6">
        <v>5.108991825613079E-3</v>
      </c>
    </row>
    <row r="11" spans="2:15" ht="28.8" x14ac:dyDescent="0.3">
      <c r="B11" s="5" t="s">
        <v>27</v>
      </c>
      <c r="C11" s="16" t="s">
        <v>63</v>
      </c>
      <c r="D11" s="1">
        <v>16.100000000000001</v>
      </c>
      <c r="E11" s="6">
        <f t="shared" si="0"/>
        <v>6.1054228289723178E-2</v>
      </c>
      <c r="G11" s="5" t="s">
        <v>27</v>
      </c>
      <c r="H11" s="21" t="s">
        <v>63</v>
      </c>
      <c r="I11" s="1">
        <v>3.9000000000000004</v>
      </c>
      <c r="J11" s="6">
        <f t="shared" si="1"/>
        <v>1.3283378746594006E-2</v>
      </c>
      <c r="L11" s="5" t="s">
        <v>4</v>
      </c>
      <c r="M11" s="22" t="s">
        <v>81</v>
      </c>
      <c r="N11" s="6">
        <v>9.1961852861035427E-3</v>
      </c>
    </row>
    <row r="12" spans="2:15" x14ac:dyDescent="0.3">
      <c r="B12" s="5" t="s">
        <v>3</v>
      </c>
      <c r="C12" s="17" t="s">
        <v>64</v>
      </c>
      <c r="D12" s="1">
        <v>68.600000000000009</v>
      </c>
      <c r="E12" s="6">
        <f t="shared" si="0"/>
        <v>0.26014410314751618</v>
      </c>
      <c r="G12" s="5" t="s">
        <v>3</v>
      </c>
      <c r="H12" s="17" t="s">
        <v>64</v>
      </c>
      <c r="I12" s="1">
        <v>1.5</v>
      </c>
      <c r="J12" s="6">
        <f t="shared" si="1"/>
        <v>5.108991825613079E-3</v>
      </c>
      <c r="L12" s="5" t="s">
        <v>5</v>
      </c>
      <c r="M12" s="22" t="s">
        <v>81</v>
      </c>
      <c r="N12" s="6">
        <v>0</v>
      </c>
    </row>
    <row r="13" spans="2:15" ht="43.2" x14ac:dyDescent="0.3">
      <c r="B13" s="5" t="s">
        <v>4</v>
      </c>
      <c r="C13" s="17" t="s">
        <v>64</v>
      </c>
      <c r="D13" s="1">
        <v>16.5</v>
      </c>
      <c r="E13" s="6">
        <f t="shared" si="0"/>
        <v>6.2571103526734922E-2</v>
      </c>
      <c r="G13" s="5" t="s">
        <v>4</v>
      </c>
      <c r="H13" s="17" t="s">
        <v>64</v>
      </c>
      <c r="I13" s="1">
        <v>2.7</v>
      </c>
      <c r="J13" s="6">
        <f t="shared" si="1"/>
        <v>9.1961852861035427E-3</v>
      </c>
      <c r="L13" s="5" t="s">
        <v>6</v>
      </c>
      <c r="M13" s="22" t="s">
        <v>81</v>
      </c>
      <c r="N13" s="6">
        <v>0</v>
      </c>
    </row>
    <row r="14" spans="2:15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3.0653950953678454E-3</v>
      </c>
    </row>
    <row r="15" spans="2:15" x14ac:dyDescent="0.3">
      <c r="B15" s="5" t="s">
        <v>6</v>
      </c>
      <c r="C15" s="17" t="s">
        <v>64</v>
      </c>
      <c r="D15" s="1">
        <v>0.1</v>
      </c>
      <c r="E15" s="6">
        <f t="shared" si="0"/>
        <v>3.7921880925293898E-4</v>
      </c>
      <c r="G15" s="5" t="s">
        <v>6</v>
      </c>
      <c r="H15" s="17" t="s">
        <v>64</v>
      </c>
      <c r="I15" s="1">
        <v>0</v>
      </c>
      <c r="J15" s="6">
        <f t="shared" si="1"/>
        <v>0</v>
      </c>
      <c r="L15" s="5" t="s">
        <v>29</v>
      </c>
      <c r="M15" s="22" t="s">
        <v>81</v>
      </c>
      <c r="N15" s="6">
        <v>7.4931880108991822E-3</v>
      </c>
    </row>
    <row r="16" spans="2:15" x14ac:dyDescent="0.3">
      <c r="B16" s="5" t="s">
        <v>0</v>
      </c>
      <c r="C16" s="15" t="s">
        <v>78</v>
      </c>
      <c r="D16" s="1">
        <v>11.2</v>
      </c>
      <c r="E16" s="6">
        <f t="shared" si="0"/>
        <v>4.2472506636329163E-2</v>
      </c>
      <c r="G16" s="5" t="s">
        <v>0</v>
      </c>
      <c r="H16" s="20" t="s">
        <v>80</v>
      </c>
      <c r="I16" s="1">
        <v>193.7</v>
      </c>
      <c r="J16" s="6">
        <f t="shared" si="1"/>
        <v>0.65974114441416887</v>
      </c>
      <c r="L16" s="5" t="s">
        <v>102</v>
      </c>
      <c r="M16" s="22" t="s">
        <v>81</v>
      </c>
      <c r="N16" s="6">
        <v>1.1580381471389647E-2</v>
      </c>
    </row>
    <row r="17" spans="2:14" x14ac:dyDescent="0.3">
      <c r="B17" s="5" t="s">
        <v>1</v>
      </c>
      <c r="C17" s="15" t="s">
        <v>78</v>
      </c>
      <c r="D17" s="1">
        <v>6.8999999999999986</v>
      </c>
      <c r="E17" s="6">
        <f t="shared" si="0"/>
        <v>2.6166097838452782E-2</v>
      </c>
      <c r="G17" s="5" t="s">
        <v>1</v>
      </c>
      <c r="H17" s="20" t="s">
        <v>80</v>
      </c>
      <c r="I17" s="1">
        <v>22.099999999999994</v>
      </c>
      <c r="J17" s="6">
        <f t="shared" si="1"/>
        <v>7.5272479564032671E-2</v>
      </c>
      <c r="L17" s="5" t="s">
        <v>8</v>
      </c>
      <c r="M17" s="22" t="s">
        <v>81</v>
      </c>
      <c r="N17" s="6">
        <v>6.8119891008174384E-4</v>
      </c>
    </row>
    <row r="18" spans="2:14" ht="28.8" x14ac:dyDescent="0.3">
      <c r="B18" s="5" t="s">
        <v>7</v>
      </c>
      <c r="C18" s="15" t="s">
        <v>78</v>
      </c>
      <c r="D18" s="1">
        <v>4.7000000000000011</v>
      </c>
      <c r="E18" s="6">
        <f t="shared" si="0"/>
        <v>1.7823284034888136E-2</v>
      </c>
      <c r="G18" s="5" t="s">
        <v>31</v>
      </c>
      <c r="H18" s="20" t="s">
        <v>80</v>
      </c>
      <c r="I18" s="1">
        <v>28.100000000000009</v>
      </c>
      <c r="J18" s="6">
        <f t="shared" si="1"/>
        <v>9.5708446866485039E-2</v>
      </c>
      <c r="L18" s="5" t="s">
        <v>9</v>
      </c>
      <c r="M18" s="22" t="s">
        <v>81</v>
      </c>
      <c r="N18" s="6">
        <v>2.043596730245231E-3</v>
      </c>
    </row>
    <row r="19" spans="2:14" ht="28.8" x14ac:dyDescent="0.3">
      <c r="B19" s="5" t="s">
        <v>10</v>
      </c>
      <c r="C19" s="15" t="s">
        <v>78</v>
      </c>
      <c r="D19" s="1">
        <v>10.900000000000002</v>
      </c>
      <c r="E19" s="6">
        <f t="shared" si="0"/>
        <v>4.1334850208570355E-2</v>
      </c>
      <c r="G19" s="5" t="s">
        <v>7</v>
      </c>
      <c r="H19" s="20" t="s">
        <v>78</v>
      </c>
      <c r="I19" s="1">
        <v>6.6000000000000014</v>
      </c>
      <c r="J19" s="6">
        <f t="shared" si="1"/>
        <v>2.247956403269755E-2</v>
      </c>
      <c r="L19" s="5" t="s">
        <v>20</v>
      </c>
      <c r="M19" s="22" t="s">
        <v>81</v>
      </c>
      <c r="N19" s="6">
        <v>2.3841961852861023E-3</v>
      </c>
    </row>
    <row r="20" spans="2:14" ht="28.8" x14ac:dyDescent="0.3">
      <c r="B20" s="5" t="s">
        <v>19</v>
      </c>
      <c r="C20" s="19" t="s">
        <v>34</v>
      </c>
      <c r="D20" s="1">
        <v>0.59999999999999987</v>
      </c>
      <c r="E20" s="6">
        <f t="shared" si="0"/>
        <v>2.2753128555176331E-3</v>
      </c>
      <c r="G20" s="5" t="s">
        <v>23</v>
      </c>
      <c r="H20" s="22" t="s">
        <v>34</v>
      </c>
      <c r="I20" s="1">
        <v>0.89999999999999947</v>
      </c>
      <c r="J20" s="6">
        <f t="shared" si="1"/>
        <v>3.0653950953678454E-3</v>
      </c>
      <c r="L20" s="5" t="s">
        <v>11</v>
      </c>
      <c r="M20" s="22" t="s">
        <v>81</v>
      </c>
      <c r="N20" s="6">
        <v>9.1961852861035392E-3</v>
      </c>
    </row>
    <row r="21" spans="2:14" ht="28.8" x14ac:dyDescent="0.3">
      <c r="B21" s="5" t="s">
        <v>102</v>
      </c>
      <c r="C21" s="19" t="s">
        <v>34</v>
      </c>
      <c r="D21" s="1">
        <v>17.799999999999994</v>
      </c>
      <c r="E21" s="6">
        <f t="shared" si="0"/>
        <v>6.7500948047023113E-2</v>
      </c>
      <c r="G21" s="5" t="s">
        <v>29</v>
      </c>
      <c r="H21" s="22" t="s">
        <v>34</v>
      </c>
      <c r="I21" s="1">
        <v>2.2000000000000002</v>
      </c>
      <c r="J21" s="6">
        <f t="shared" si="1"/>
        <v>7.4931880108991822E-3</v>
      </c>
      <c r="L21" s="5" t="s">
        <v>13</v>
      </c>
      <c r="M21" s="22" t="s">
        <v>81</v>
      </c>
      <c r="N21" s="6">
        <v>7.8337874659400539E-3</v>
      </c>
    </row>
    <row r="22" spans="2:14" ht="28.8" x14ac:dyDescent="0.3">
      <c r="B22" s="5" t="s">
        <v>21</v>
      </c>
      <c r="C22" s="19" t="s">
        <v>34</v>
      </c>
      <c r="D22" s="1">
        <v>6.5000000000000018</v>
      </c>
      <c r="E22" s="6">
        <f t="shared" si="0"/>
        <v>2.4649222601441038E-2</v>
      </c>
      <c r="G22" s="5" t="s">
        <v>102</v>
      </c>
      <c r="H22" s="22" t="s">
        <v>34</v>
      </c>
      <c r="I22" s="1">
        <v>3.4000000000000004</v>
      </c>
      <c r="J22" s="6">
        <f t="shared" si="1"/>
        <v>1.1580381471389647E-2</v>
      </c>
      <c r="L22" s="5" t="s">
        <v>12</v>
      </c>
      <c r="M22" s="22" t="s">
        <v>81</v>
      </c>
      <c r="N22" s="6">
        <v>7.1525885558583087E-3</v>
      </c>
    </row>
    <row r="23" spans="2:14" x14ac:dyDescent="0.3">
      <c r="B23" s="5" t="s">
        <v>23</v>
      </c>
      <c r="C23" s="19" t="s">
        <v>34</v>
      </c>
      <c r="D23" s="1">
        <v>8.1000000000000014</v>
      </c>
      <c r="E23" s="6">
        <f t="shared" si="0"/>
        <v>3.0716723549488061E-2</v>
      </c>
      <c r="G23" s="5" t="s">
        <v>21</v>
      </c>
      <c r="H23" s="22" t="s">
        <v>34</v>
      </c>
      <c r="I23" s="1">
        <v>2.0999999999999992</v>
      </c>
      <c r="J23" s="6">
        <f t="shared" si="1"/>
        <v>7.152588555858307E-3</v>
      </c>
      <c r="L23" s="5" t="s">
        <v>14</v>
      </c>
      <c r="M23" s="22" t="s">
        <v>81</v>
      </c>
      <c r="N23" s="6">
        <v>3.4059945504087192E-4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4.2</v>
      </c>
      <c r="J24" s="6">
        <f t="shared" si="1"/>
        <v>1.4305177111716621E-2</v>
      </c>
      <c r="L24" s="5" t="s">
        <v>21</v>
      </c>
      <c r="M24" s="22" t="s">
        <v>81</v>
      </c>
      <c r="N24" s="6">
        <v>7.152588555858307E-3</v>
      </c>
    </row>
    <row r="25" spans="2:14" x14ac:dyDescent="0.3">
      <c r="B25" s="5" t="s">
        <v>101</v>
      </c>
      <c r="C25" s="19" t="s">
        <v>34</v>
      </c>
      <c r="D25" s="1">
        <v>11.300000000000004</v>
      </c>
      <c r="E25" s="6">
        <f t="shared" si="0"/>
        <v>4.285172544558212E-2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5.7000000000000011</v>
      </c>
      <c r="E26" s="6">
        <f t="shared" si="0"/>
        <v>2.1615472127417525E-2</v>
      </c>
      <c r="G26" s="5" t="s">
        <v>28</v>
      </c>
      <c r="H26" s="22" t="s">
        <v>34</v>
      </c>
      <c r="I26" s="1">
        <v>0.3</v>
      </c>
      <c r="J26" s="6">
        <f t="shared" si="1"/>
        <v>1.0217983651226157E-3</v>
      </c>
      <c r="L26" s="5" t="s">
        <v>101</v>
      </c>
      <c r="M26" s="22" t="s">
        <v>81</v>
      </c>
      <c r="N26" s="6">
        <v>1.4305177111716621E-2</v>
      </c>
    </row>
    <row r="27" spans="2:14" x14ac:dyDescent="0.3">
      <c r="B27" s="5" t="s">
        <v>8</v>
      </c>
      <c r="C27" s="18" t="s">
        <v>62</v>
      </c>
      <c r="D27" s="1">
        <v>3.9000000000000004</v>
      </c>
      <c r="E27" s="6">
        <f t="shared" si="0"/>
        <v>1.4789533560864621E-2</v>
      </c>
      <c r="G27" s="5" t="s">
        <v>8</v>
      </c>
      <c r="H27" s="18" t="s">
        <v>62</v>
      </c>
      <c r="I27" s="1">
        <v>0.2</v>
      </c>
      <c r="J27" s="6">
        <f t="shared" si="1"/>
        <v>6.8119891008174384E-4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1.6000000000000005</v>
      </c>
      <c r="E28" s="6">
        <f t="shared" si="0"/>
        <v>6.0675009480470254E-3</v>
      </c>
      <c r="G28" s="5" t="s">
        <v>9</v>
      </c>
      <c r="H28" s="18" t="s">
        <v>62</v>
      </c>
      <c r="I28" s="1">
        <v>0.59999999999999987</v>
      </c>
      <c r="J28" s="6">
        <f t="shared" si="1"/>
        <v>2.043596730245231E-3</v>
      </c>
      <c r="L28" s="5" t="s">
        <v>27</v>
      </c>
      <c r="M28" s="22" t="s">
        <v>81</v>
      </c>
      <c r="N28" s="6">
        <v>1.3283378746594006E-2</v>
      </c>
    </row>
    <row r="29" spans="2:14" x14ac:dyDescent="0.3">
      <c r="B29" s="5" t="s">
        <v>11</v>
      </c>
      <c r="C29" s="18" t="s">
        <v>62</v>
      </c>
      <c r="D29" s="1">
        <v>5.9999999999999982</v>
      </c>
      <c r="E29" s="6">
        <f t="shared" si="0"/>
        <v>2.2753128555176329E-2</v>
      </c>
      <c r="G29" s="5" t="s">
        <v>11</v>
      </c>
      <c r="H29" s="18" t="s">
        <v>62</v>
      </c>
      <c r="I29" s="1">
        <v>2.6999999999999993</v>
      </c>
      <c r="J29" s="6">
        <f t="shared" si="1"/>
        <v>9.1961852861035392E-3</v>
      </c>
      <c r="L29" s="5" t="s">
        <v>28</v>
      </c>
      <c r="M29" s="22" t="s">
        <v>81</v>
      </c>
      <c r="N29" s="6">
        <v>1.0217983651226157E-3</v>
      </c>
    </row>
    <row r="30" spans="2:14" ht="43.2" x14ac:dyDescent="0.3">
      <c r="B30" s="5" t="s">
        <v>12</v>
      </c>
      <c r="C30" s="18" t="s">
        <v>62</v>
      </c>
      <c r="D30" s="1">
        <v>6.3</v>
      </c>
      <c r="E30" s="6">
        <f t="shared" si="0"/>
        <v>2.3890784982935155E-2</v>
      </c>
      <c r="G30" s="5" t="s">
        <v>13</v>
      </c>
      <c r="H30" s="18" t="s">
        <v>62</v>
      </c>
      <c r="I30" s="1">
        <v>2.2999999999999998</v>
      </c>
      <c r="J30" s="6">
        <f t="shared" si="1"/>
        <v>7.8337874659400539E-3</v>
      </c>
      <c r="L30" s="5" t="s">
        <v>22</v>
      </c>
      <c r="M30" s="22" t="s">
        <v>81</v>
      </c>
      <c r="N30" s="6">
        <v>0</v>
      </c>
    </row>
    <row r="31" spans="2:14" ht="43.2" x14ac:dyDescent="0.3">
      <c r="B31" s="5" t="s">
        <v>13</v>
      </c>
      <c r="C31" s="18" t="s">
        <v>62</v>
      </c>
      <c r="D31" s="1">
        <v>12</v>
      </c>
      <c r="E31" s="6">
        <f t="shared" si="0"/>
        <v>4.5506257110352673E-2</v>
      </c>
      <c r="G31" s="5" t="s">
        <v>12</v>
      </c>
      <c r="H31" s="18" t="s">
        <v>62</v>
      </c>
      <c r="I31" s="1">
        <v>2.0999999999999996</v>
      </c>
      <c r="J31" s="6">
        <f t="shared" si="1"/>
        <v>7.1525885558583087E-3</v>
      </c>
      <c r="L31" s="5" t="s">
        <v>16</v>
      </c>
      <c r="M31" s="22" t="s">
        <v>81</v>
      </c>
      <c r="N31" s="6">
        <v>2.7247956403269745E-3</v>
      </c>
    </row>
    <row r="32" spans="2:14" x14ac:dyDescent="0.3">
      <c r="B32" s="5" t="s">
        <v>14</v>
      </c>
      <c r="C32" s="18" t="s">
        <v>62</v>
      </c>
      <c r="D32" s="1">
        <v>0.6</v>
      </c>
      <c r="E32" s="6">
        <f t="shared" si="0"/>
        <v>2.2753128555176336E-3</v>
      </c>
      <c r="G32" s="5" t="s">
        <v>14</v>
      </c>
      <c r="H32" s="18" t="s">
        <v>62</v>
      </c>
      <c r="I32" s="1">
        <v>0.1</v>
      </c>
      <c r="J32" s="6">
        <f t="shared" si="1"/>
        <v>3.4059945504087192E-4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</v>
      </c>
      <c r="E33" s="6">
        <f t="shared" si="0"/>
        <v>0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6.8119891008174384E-4</v>
      </c>
    </row>
    <row r="34" spans="2:14" ht="28.8" x14ac:dyDescent="0.3">
      <c r="B34" s="5" t="s">
        <v>16</v>
      </c>
      <c r="C34" s="18" t="s">
        <v>62</v>
      </c>
      <c r="D34" s="1">
        <v>2.3000000000000003</v>
      </c>
      <c r="E34" s="6">
        <f t="shared" si="0"/>
        <v>8.7220326128175964E-3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0</v>
      </c>
    </row>
    <row r="35" spans="2:14" ht="28.8" x14ac:dyDescent="0.3">
      <c r="B35" s="5" t="s">
        <v>17</v>
      </c>
      <c r="C35" s="18" t="s">
        <v>62</v>
      </c>
      <c r="D35" s="1">
        <v>0</v>
      </c>
      <c r="E35" s="6">
        <f t="shared" si="0"/>
        <v>0</v>
      </c>
      <c r="G35" s="5" t="s">
        <v>16</v>
      </c>
      <c r="H35" s="18" t="s">
        <v>62</v>
      </c>
      <c r="I35" s="1">
        <v>0.79999999999999982</v>
      </c>
      <c r="J35" s="6">
        <f t="shared" si="1"/>
        <v>2.7247956403269745E-3</v>
      </c>
      <c r="L35" s="5" t="s">
        <v>18</v>
      </c>
      <c r="M35" s="22" t="s">
        <v>81</v>
      </c>
      <c r="N35" s="6">
        <v>1.3623978201634873E-3</v>
      </c>
    </row>
    <row r="36" spans="2:14" ht="28.8" x14ac:dyDescent="0.3">
      <c r="B36" s="5" t="s">
        <v>18</v>
      </c>
      <c r="C36" s="18" t="s">
        <v>62</v>
      </c>
      <c r="D36" s="1">
        <v>2.2000000000000011</v>
      </c>
      <c r="E36" s="6">
        <f t="shared" si="0"/>
        <v>8.342813803564662E-3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2.247956403269755E-2</v>
      </c>
    </row>
    <row r="37" spans="2:14" ht="28.8" x14ac:dyDescent="0.3">
      <c r="B37" s="5" t="s">
        <v>22</v>
      </c>
      <c r="C37" s="18" t="s">
        <v>62</v>
      </c>
      <c r="D37" s="1">
        <v>0</v>
      </c>
      <c r="E37" s="6">
        <f t="shared" si="0"/>
        <v>0</v>
      </c>
      <c r="G37" s="5" t="s">
        <v>30</v>
      </c>
      <c r="H37" s="18" t="s">
        <v>62</v>
      </c>
      <c r="I37" s="1">
        <v>0.2</v>
      </c>
      <c r="J37" s="6">
        <f t="shared" si="1"/>
        <v>6.8119891008174384E-4</v>
      </c>
      <c r="L37" s="5" t="s">
        <v>0</v>
      </c>
      <c r="M37" s="20" t="s">
        <v>83</v>
      </c>
      <c r="N37" s="6">
        <v>0.65974114441416887</v>
      </c>
    </row>
    <row r="38" spans="2:14" ht="28.8" x14ac:dyDescent="0.3">
      <c r="B38" s="5" t="s">
        <v>25</v>
      </c>
      <c r="C38" s="18" t="s">
        <v>62</v>
      </c>
      <c r="D38" s="1">
        <v>0.3</v>
      </c>
      <c r="E38" s="6">
        <f t="shared" si="0"/>
        <v>1.1376564277588168E-3</v>
      </c>
      <c r="G38" s="5" t="s">
        <v>26</v>
      </c>
      <c r="H38" s="18" t="s">
        <v>62</v>
      </c>
      <c r="I38" s="1">
        <v>0</v>
      </c>
      <c r="J38" s="6">
        <f t="shared" si="1"/>
        <v>0</v>
      </c>
      <c r="L38" s="5" t="s">
        <v>1</v>
      </c>
      <c r="M38" s="20" t="s">
        <v>83</v>
      </c>
      <c r="N38" s="6">
        <v>7.5272479564032671E-2</v>
      </c>
    </row>
    <row r="39" spans="2:14" ht="28.8" x14ac:dyDescent="0.3">
      <c r="B39" s="5" t="s">
        <v>26</v>
      </c>
      <c r="C39" s="18" t="s">
        <v>62</v>
      </c>
      <c r="D39" s="1">
        <v>3.9000000000000021</v>
      </c>
      <c r="E39" s="6">
        <f t="shared" si="0"/>
        <v>1.4789533560864628E-2</v>
      </c>
      <c r="G39" s="5" t="s">
        <v>18</v>
      </c>
      <c r="H39" s="18" t="s">
        <v>62</v>
      </c>
      <c r="I39" s="1">
        <v>0.39999999999999991</v>
      </c>
      <c r="J39" s="6">
        <f t="shared" si="1"/>
        <v>1.3623978201634873E-3</v>
      </c>
      <c r="L39" s="5" t="s">
        <v>31</v>
      </c>
      <c r="M39" s="21" t="s">
        <v>84</v>
      </c>
      <c r="N39" s="6">
        <v>9.5708446866485039E-2</v>
      </c>
    </row>
    <row r="40" spans="2:14" x14ac:dyDescent="0.3">
      <c r="D40" s="1">
        <v>263.7</v>
      </c>
      <c r="E40" s="6">
        <f>SUM(E9:E39)</f>
        <v>1.0000000000000002</v>
      </c>
      <c r="I40" s="9">
        <v>293.60000000000002</v>
      </c>
      <c r="J40" s="7">
        <f>SUM(J9:J39)</f>
        <v>1.0000000000000002</v>
      </c>
      <c r="N40" s="6">
        <v>1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0.21122487675388701</v>
      </c>
      <c r="G43" s="5" t="s">
        <v>63</v>
      </c>
      <c r="H43" s="6">
        <f>SUM(J9:J11)</f>
        <v>5.585831062670301E-2</v>
      </c>
    </row>
    <row r="44" spans="2:14" x14ac:dyDescent="0.3">
      <c r="B44" s="5" t="s">
        <v>64</v>
      </c>
      <c r="C44" s="6">
        <f>SUM(E12:E15)</f>
        <v>0.32309442548350409</v>
      </c>
      <c r="G44" s="5" t="s">
        <v>64</v>
      </c>
      <c r="H44" s="6">
        <f>SUM(J12:J15)</f>
        <v>1.4305177111716621E-2</v>
      </c>
    </row>
    <row r="45" spans="2:14" x14ac:dyDescent="0.3">
      <c r="B45" s="5" t="s">
        <v>78</v>
      </c>
      <c r="C45" s="6">
        <f>SUM(E16:E19)</f>
        <v>0.12779673871824043</v>
      </c>
      <c r="G45" s="5" t="s">
        <v>78</v>
      </c>
      <c r="H45" s="6">
        <f>SUM(J16:J19)</f>
        <v>0.85320163487738421</v>
      </c>
    </row>
    <row r="46" spans="2:14" x14ac:dyDescent="0.3">
      <c r="B46" s="5" t="s">
        <v>34</v>
      </c>
      <c r="C46" s="6">
        <f>SUM(E20:E26)</f>
        <v>0.1896094046264695</v>
      </c>
      <c r="G46" s="5" t="s">
        <v>34</v>
      </c>
      <c r="H46" s="6">
        <f>SUM(J20:J26)</f>
        <v>4.4618528610354216E-2</v>
      </c>
    </row>
    <row r="47" spans="2:14" x14ac:dyDescent="0.3">
      <c r="B47" s="5" t="s">
        <v>62</v>
      </c>
      <c r="C47" s="6">
        <f>SUM(E27:E39)</f>
        <v>0.14827455441789913</v>
      </c>
      <c r="G47" s="5" t="s">
        <v>62</v>
      </c>
      <c r="H47" s="6">
        <f>SUM(J27:J39)</f>
        <v>3.2016348773841956E-2</v>
      </c>
    </row>
    <row r="48" spans="2:14" x14ac:dyDescent="0.3">
      <c r="C48" s="1">
        <f>SUM(C43:C47)</f>
        <v>1</v>
      </c>
      <c r="H48" s="1">
        <f>SUM(H43:H47)</f>
        <v>1</v>
      </c>
    </row>
  </sheetData>
  <sortState xmlns:xlrd2="http://schemas.microsoft.com/office/spreadsheetml/2017/richdata2" ref="G9:J39">
    <sortCondition ref="H9:H39"/>
  </sortState>
  <mergeCells count="4">
    <mergeCell ref="B7:E7"/>
    <mergeCell ref="G7:J7"/>
    <mergeCell ref="L2:O2"/>
    <mergeCell ref="L7:N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3E62-874E-4EEE-AAF0-9D68D553DA86}">
  <sheetPr>
    <tabColor theme="7" tint="0.59999389629810485"/>
  </sheetPr>
  <dimension ref="B2:O48"/>
  <sheetViews>
    <sheetView workbookViewId="0">
      <selection activeCell="L16" sqref="L16"/>
    </sheetView>
  </sheetViews>
  <sheetFormatPr defaultRowHeight="14.4" x14ac:dyDescent="0.3"/>
  <cols>
    <col min="2" max="3" width="23.33203125" customWidth="1"/>
    <col min="5" max="5" width="11" customWidth="1"/>
    <col min="7" max="8" width="23.5546875" customWidth="1"/>
    <col min="10" max="10" width="10.5546875" customWidth="1"/>
    <col min="12" max="12" width="25.44140625" customWidth="1"/>
    <col min="13" max="13" width="15.109375" customWidth="1"/>
    <col min="14" max="14" width="10.33203125" customWidth="1"/>
  </cols>
  <sheetData>
    <row r="2" spans="2:15" ht="18" x14ac:dyDescent="0.35">
      <c r="B2" s="3" t="s">
        <v>55</v>
      </c>
      <c r="C2" s="3"/>
      <c r="L2" s="50" t="s">
        <v>38</v>
      </c>
      <c r="M2" s="50"/>
      <c r="N2" s="50"/>
      <c r="O2" s="50"/>
    </row>
    <row r="3" spans="2:15" ht="18" x14ac:dyDescent="0.35">
      <c r="B3" s="3"/>
      <c r="C3" s="3"/>
      <c r="L3" s="1"/>
      <c r="M3" s="4" t="s">
        <v>39</v>
      </c>
      <c r="N3" s="4" t="s">
        <v>40</v>
      </c>
      <c r="O3" s="4" t="s">
        <v>41</v>
      </c>
    </row>
    <row r="4" spans="2:15" ht="18" x14ac:dyDescent="0.35">
      <c r="B4" s="3"/>
      <c r="C4" s="3"/>
      <c r="L4" s="4" t="s">
        <v>34</v>
      </c>
      <c r="M4" s="1"/>
      <c r="N4" s="1">
        <v>6</v>
      </c>
      <c r="O4" s="1">
        <v>21</v>
      </c>
    </row>
    <row r="5" spans="2:15" ht="18" x14ac:dyDescent="0.35">
      <c r="B5" s="3"/>
      <c r="C5" s="3"/>
      <c r="L5" s="4" t="s">
        <v>35</v>
      </c>
      <c r="M5" s="1">
        <v>11</v>
      </c>
      <c r="N5" s="1"/>
      <c r="O5" s="1"/>
    </row>
    <row r="7" spans="2:15" x14ac:dyDescent="0.3">
      <c r="B7" s="52" t="s">
        <v>34</v>
      </c>
      <c r="C7" s="53"/>
      <c r="D7" s="53"/>
      <c r="E7" s="54"/>
      <c r="G7" s="55" t="s">
        <v>35</v>
      </c>
      <c r="H7" s="56"/>
      <c r="I7" s="56"/>
      <c r="J7" s="57"/>
      <c r="L7" s="46" t="s">
        <v>86</v>
      </c>
      <c r="M7" s="46"/>
      <c r="N7" s="46"/>
    </row>
    <row r="8" spans="2:15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5" x14ac:dyDescent="0.3">
      <c r="B9" s="5" t="s">
        <v>2</v>
      </c>
      <c r="C9" s="16" t="s">
        <v>63</v>
      </c>
      <c r="D9" s="1">
        <v>62.999999999999993</v>
      </c>
      <c r="E9" s="6">
        <f t="shared" ref="E9:E39" si="0">D9/247.6</f>
        <v>0.25444264943457184</v>
      </c>
      <c r="G9" s="5" t="s">
        <v>2</v>
      </c>
      <c r="H9" s="21" t="s">
        <v>63</v>
      </c>
      <c r="I9" s="1">
        <v>0.39999999999999991</v>
      </c>
      <c r="J9" s="6">
        <f t="shared" ref="J9:J39" si="1">I9/69.8</f>
        <v>5.7306590257879646E-3</v>
      </c>
      <c r="L9" s="5" t="s">
        <v>2</v>
      </c>
      <c r="M9" s="22" t="s">
        <v>81</v>
      </c>
      <c r="N9" s="6">
        <v>5.7306590257879646E-3</v>
      </c>
    </row>
    <row r="10" spans="2:15" ht="43.2" x14ac:dyDescent="0.3">
      <c r="B10" s="5" t="s">
        <v>20</v>
      </c>
      <c r="C10" s="16" t="s">
        <v>63</v>
      </c>
      <c r="D10" s="1">
        <v>15.099999999999998</v>
      </c>
      <c r="E10" s="6">
        <f t="shared" si="0"/>
        <v>6.0985460420032306E-2</v>
      </c>
      <c r="G10" s="5" t="s">
        <v>20</v>
      </c>
      <c r="H10" s="21" t="s">
        <v>63</v>
      </c>
      <c r="I10" s="1">
        <v>1.7999999999999998</v>
      </c>
      <c r="J10" s="6">
        <f t="shared" si="1"/>
        <v>2.5787965616045842E-2</v>
      </c>
      <c r="L10" s="5" t="s">
        <v>3</v>
      </c>
      <c r="M10" s="22" t="s">
        <v>81</v>
      </c>
      <c r="N10" s="6">
        <v>8.5959885386819503E-3</v>
      </c>
    </row>
    <row r="11" spans="2:15" ht="28.8" x14ac:dyDescent="0.3">
      <c r="B11" s="5" t="s">
        <v>27</v>
      </c>
      <c r="C11" s="16" t="s">
        <v>63</v>
      </c>
      <c r="D11" s="1">
        <v>25.6</v>
      </c>
      <c r="E11" s="6">
        <f t="shared" si="0"/>
        <v>0.10339256865912763</v>
      </c>
      <c r="G11" s="5" t="s">
        <v>27</v>
      </c>
      <c r="H11" s="21" t="s">
        <v>63</v>
      </c>
      <c r="I11" s="1">
        <v>1.7000000000000002</v>
      </c>
      <c r="J11" s="6">
        <f t="shared" si="1"/>
        <v>2.4355300859598857E-2</v>
      </c>
      <c r="L11" s="5" t="s">
        <v>4</v>
      </c>
      <c r="M11" s="22" t="s">
        <v>81</v>
      </c>
      <c r="N11" s="6">
        <v>1.4326647564469915E-2</v>
      </c>
    </row>
    <row r="12" spans="2:15" x14ac:dyDescent="0.3">
      <c r="B12" s="5" t="s">
        <v>3</v>
      </c>
      <c r="C12" s="17" t="s">
        <v>64</v>
      </c>
      <c r="D12" s="1">
        <v>31.400000000000002</v>
      </c>
      <c r="E12" s="6">
        <f t="shared" si="0"/>
        <v>0.12681744749596124</v>
      </c>
      <c r="G12" s="5" t="s">
        <v>3</v>
      </c>
      <c r="H12" s="17" t="s">
        <v>64</v>
      </c>
      <c r="I12" s="1">
        <v>0.60000000000000009</v>
      </c>
      <c r="J12" s="6">
        <f t="shared" si="1"/>
        <v>8.5959885386819503E-3</v>
      </c>
      <c r="L12" s="5" t="s">
        <v>5</v>
      </c>
      <c r="M12" s="22" t="s">
        <v>81</v>
      </c>
      <c r="N12" s="6">
        <v>0</v>
      </c>
    </row>
    <row r="13" spans="2:15" ht="28.8" x14ac:dyDescent="0.3">
      <c r="B13" s="5" t="s">
        <v>4</v>
      </c>
      <c r="C13" s="17" t="s">
        <v>64</v>
      </c>
      <c r="D13" s="1">
        <v>13.4</v>
      </c>
      <c r="E13" s="6">
        <f t="shared" si="0"/>
        <v>5.4119547657512118E-2</v>
      </c>
      <c r="G13" s="5" t="s">
        <v>4</v>
      </c>
      <c r="H13" s="17" t="s">
        <v>64</v>
      </c>
      <c r="I13" s="1">
        <v>1</v>
      </c>
      <c r="J13" s="6">
        <f t="shared" si="1"/>
        <v>1.4326647564469915E-2</v>
      </c>
      <c r="L13" s="5" t="s">
        <v>6</v>
      </c>
      <c r="M13" s="22" t="s">
        <v>81</v>
      </c>
      <c r="N13" s="6">
        <v>0</v>
      </c>
    </row>
    <row r="14" spans="2:15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1.4326647564469916E-3</v>
      </c>
    </row>
    <row r="15" spans="2:15" x14ac:dyDescent="0.3">
      <c r="B15" s="5" t="s">
        <v>6</v>
      </c>
      <c r="C15" s="17" t="s">
        <v>64</v>
      </c>
      <c r="D15" s="1">
        <v>0</v>
      </c>
      <c r="E15" s="6">
        <f t="shared" si="0"/>
        <v>0</v>
      </c>
      <c r="G15" s="5" t="s">
        <v>6</v>
      </c>
      <c r="H15" s="17" t="s">
        <v>64</v>
      </c>
      <c r="I15" s="1">
        <v>0</v>
      </c>
      <c r="J15" s="6">
        <f t="shared" si="1"/>
        <v>0</v>
      </c>
      <c r="L15" s="5" t="s">
        <v>29</v>
      </c>
      <c r="M15" s="22" t="s">
        <v>81</v>
      </c>
      <c r="N15" s="6">
        <v>1.4326647564469916E-3</v>
      </c>
    </row>
    <row r="16" spans="2:15" x14ac:dyDescent="0.3">
      <c r="B16" s="5" t="s">
        <v>0</v>
      </c>
      <c r="C16" s="15" t="s">
        <v>78</v>
      </c>
      <c r="D16" s="1">
        <v>4.3000000000000007</v>
      </c>
      <c r="E16" s="6">
        <f t="shared" si="0"/>
        <v>1.7366720516962846E-2</v>
      </c>
      <c r="G16" s="5" t="s">
        <v>0</v>
      </c>
      <c r="H16" s="20" t="s">
        <v>80</v>
      </c>
      <c r="I16" s="1">
        <v>48.500000000000007</v>
      </c>
      <c r="J16" s="6">
        <f t="shared" si="1"/>
        <v>0.694842406876791</v>
      </c>
      <c r="L16" s="5" t="s">
        <v>102</v>
      </c>
      <c r="M16" s="22" t="s">
        <v>81</v>
      </c>
      <c r="N16" s="6">
        <v>1.1461318051575929E-2</v>
      </c>
    </row>
    <row r="17" spans="2:14" x14ac:dyDescent="0.3">
      <c r="B17" s="5" t="s">
        <v>1</v>
      </c>
      <c r="C17" s="15" t="s">
        <v>78</v>
      </c>
      <c r="D17" s="1">
        <v>7.3000000000000007</v>
      </c>
      <c r="E17" s="6">
        <f t="shared" si="0"/>
        <v>2.9483037156704365E-2</v>
      </c>
      <c r="G17" s="5" t="s">
        <v>1</v>
      </c>
      <c r="H17" s="20" t="s">
        <v>80</v>
      </c>
      <c r="I17" s="1">
        <v>2.2999999999999989</v>
      </c>
      <c r="J17" s="6">
        <f t="shared" si="1"/>
        <v>3.2951289398280785E-2</v>
      </c>
      <c r="L17" s="5" t="s">
        <v>8</v>
      </c>
      <c r="M17" s="22" t="s">
        <v>81</v>
      </c>
      <c r="N17" s="6">
        <v>0</v>
      </c>
    </row>
    <row r="18" spans="2:14" ht="28.8" x14ac:dyDescent="0.3">
      <c r="B18" s="5" t="s">
        <v>7</v>
      </c>
      <c r="C18" s="15" t="s">
        <v>78</v>
      </c>
      <c r="D18" s="1">
        <v>2.3000000000000007</v>
      </c>
      <c r="E18" s="6">
        <f t="shared" si="0"/>
        <v>9.2891760904685004E-3</v>
      </c>
      <c r="G18" s="5" t="s">
        <v>31</v>
      </c>
      <c r="H18" s="20" t="s">
        <v>80</v>
      </c>
      <c r="I18" s="1">
        <v>2.8999999999999986</v>
      </c>
      <c r="J18" s="6">
        <f t="shared" si="1"/>
        <v>4.154727793696273E-2</v>
      </c>
      <c r="L18" s="5" t="s">
        <v>9</v>
      </c>
      <c r="M18" s="22" t="s">
        <v>81</v>
      </c>
      <c r="N18" s="6">
        <v>5.7306590257879646E-3</v>
      </c>
    </row>
    <row r="19" spans="2:14" ht="43.2" x14ac:dyDescent="0.3">
      <c r="B19" s="5" t="s">
        <v>10</v>
      </c>
      <c r="C19" s="15" t="s">
        <v>78</v>
      </c>
      <c r="D19" s="1">
        <v>10.3</v>
      </c>
      <c r="E19" s="6">
        <f t="shared" si="0"/>
        <v>4.1599353796445887E-2</v>
      </c>
      <c r="G19" s="5" t="s">
        <v>7</v>
      </c>
      <c r="H19" s="20" t="s">
        <v>78</v>
      </c>
      <c r="I19" s="1">
        <v>1.5999999999999996</v>
      </c>
      <c r="J19" s="6">
        <f t="shared" si="1"/>
        <v>2.2922636103151858E-2</v>
      </c>
      <c r="L19" s="5" t="s">
        <v>20</v>
      </c>
      <c r="M19" s="22" t="s">
        <v>81</v>
      </c>
      <c r="N19" s="6">
        <v>2.5787965616045842E-2</v>
      </c>
    </row>
    <row r="20" spans="2:14" x14ac:dyDescent="0.3">
      <c r="B20" s="5" t="s">
        <v>19</v>
      </c>
      <c r="C20" s="19" t="s">
        <v>34</v>
      </c>
      <c r="D20" s="1">
        <v>0.4</v>
      </c>
      <c r="E20" s="6">
        <f t="shared" si="0"/>
        <v>1.6155088852988692E-3</v>
      </c>
      <c r="G20" s="5" t="s">
        <v>23</v>
      </c>
      <c r="H20" s="22" t="s">
        <v>34</v>
      </c>
      <c r="I20" s="1">
        <v>0.1</v>
      </c>
      <c r="J20" s="6">
        <f t="shared" si="1"/>
        <v>1.4326647564469916E-3</v>
      </c>
      <c r="L20" s="5" t="s">
        <v>11</v>
      </c>
      <c r="M20" s="22" t="s">
        <v>81</v>
      </c>
      <c r="N20" s="6">
        <v>4.2979942693409786E-3</v>
      </c>
    </row>
    <row r="21" spans="2:14" ht="28.8" x14ac:dyDescent="0.3">
      <c r="B21" s="5" t="s">
        <v>102</v>
      </c>
      <c r="C21" s="19" t="s">
        <v>34</v>
      </c>
      <c r="D21" s="1">
        <v>14.2</v>
      </c>
      <c r="E21" s="6">
        <f t="shared" si="0"/>
        <v>5.7350565428109852E-2</v>
      </c>
      <c r="G21" s="5" t="s">
        <v>29</v>
      </c>
      <c r="H21" s="22" t="s">
        <v>34</v>
      </c>
      <c r="I21" s="1">
        <v>0.1</v>
      </c>
      <c r="J21" s="6">
        <f t="shared" si="1"/>
        <v>1.4326647564469916E-3</v>
      </c>
      <c r="L21" s="5" t="s">
        <v>13</v>
      </c>
      <c r="M21" s="22" t="s">
        <v>81</v>
      </c>
      <c r="N21" s="6">
        <v>2.865329512893983E-2</v>
      </c>
    </row>
    <row r="22" spans="2:14" ht="28.8" x14ac:dyDescent="0.3">
      <c r="B22" s="5" t="s">
        <v>21</v>
      </c>
      <c r="C22" s="19" t="s">
        <v>34</v>
      </c>
      <c r="D22" s="1">
        <v>4.6000000000000014</v>
      </c>
      <c r="E22" s="6">
        <f t="shared" si="0"/>
        <v>1.8578352180937001E-2</v>
      </c>
      <c r="G22" s="5" t="s">
        <v>102</v>
      </c>
      <c r="H22" s="22" t="s">
        <v>34</v>
      </c>
      <c r="I22" s="1">
        <v>0.79999999999999982</v>
      </c>
      <c r="J22" s="6">
        <f t="shared" si="1"/>
        <v>1.1461318051575929E-2</v>
      </c>
      <c r="L22" s="5" t="s">
        <v>12</v>
      </c>
      <c r="M22" s="22" t="s">
        <v>81</v>
      </c>
      <c r="N22" s="6">
        <v>1.4326647564469911E-2</v>
      </c>
    </row>
    <row r="23" spans="2:14" x14ac:dyDescent="0.3">
      <c r="B23" s="5" t="s">
        <v>23</v>
      </c>
      <c r="C23" s="19" t="s">
        <v>34</v>
      </c>
      <c r="D23" s="1">
        <v>4.5000000000000009</v>
      </c>
      <c r="E23" s="6">
        <f t="shared" si="0"/>
        <v>1.8174474959612281E-2</v>
      </c>
      <c r="G23" s="5" t="s">
        <v>21</v>
      </c>
      <c r="H23" s="22" t="s">
        <v>34</v>
      </c>
      <c r="I23" s="1">
        <v>0.3</v>
      </c>
      <c r="J23" s="6">
        <f t="shared" si="1"/>
        <v>4.2979942693409743E-3</v>
      </c>
      <c r="L23" s="5" t="s">
        <v>14</v>
      </c>
      <c r="M23" s="22" t="s">
        <v>81</v>
      </c>
      <c r="N23" s="6">
        <v>0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3.8</v>
      </c>
      <c r="J24" s="6">
        <f t="shared" si="1"/>
        <v>5.4441260744985676E-2</v>
      </c>
      <c r="L24" s="5" t="s">
        <v>21</v>
      </c>
      <c r="M24" s="22" t="s">
        <v>81</v>
      </c>
      <c r="N24" s="6">
        <v>4.2979942693409743E-3</v>
      </c>
    </row>
    <row r="25" spans="2:14" x14ac:dyDescent="0.3">
      <c r="B25" s="5" t="s">
        <v>101</v>
      </c>
      <c r="C25" s="19" t="s">
        <v>34</v>
      </c>
      <c r="D25" s="1">
        <v>17.399999999999999</v>
      </c>
      <c r="E25" s="6">
        <f t="shared" si="0"/>
        <v>7.027463651050081E-2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3.1999999999999997</v>
      </c>
      <c r="E26" s="6">
        <f t="shared" si="0"/>
        <v>1.2924071082390952E-2</v>
      </c>
      <c r="G26" s="5" t="s">
        <v>28</v>
      </c>
      <c r="H26" s="22" t="s">
        <v>34</v>
      </c>
      <c r="I26" s="1">
        <v>0</v>
      </c>
      <c r="J26" s="6">
        <f t="shared" si="1"/>
        <v>0</v>
      </c>
      <c r="L26" s="5" t="s">
        <v>101</v>
      </c>
      <c r="M26" s="22" t="s">
        <v>81</v>
      </c>
      <c r="N26" s="6">
        <v>5.4441260744985676E-2</v>
      </c>
    </row>
    <row r="27" spans="2:14" x14ac:dyDescent="0.3">
      <c r="B27" s="5" t="s">
        <v>8</v>
      </c>
      <c r="C27" s="18" t="s">
        <v>62</v>
      </c>
      <c r="D27" s="1">
        <v>10</v>
      </c>
      <c r="E27" s="6">
        <f t="shared" si="0"/>
        <v>4.0387722132471729E-2</v>
      </c>
      <c r="G27" s="5" t="s">
        <v>8</v>
      </c>
      <c r="H27" s="18" t="s">
        <v>62</v>
      </c>
      <c r="I27" s="1">
        <v>0</v>
      </c>
      <c r="J27" s="6">
        <f t="shared" si="1"/>
        <v>0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1.4000000000000001</v>
      </c>
      <c r="E28" s="6">
        <f t="shared" si="0"/>
        <v>5.6542810985460426E-3</v>
      </c>
      <c r="G28" s="5" t="s">
        <v>9</v>
      </c>
      <c r="H28" s="18" t="s">
        <v>62</v>
      </c>
      <c r="I28" s="1">
        <v>0.39999999999999991</v>
      </c>
      <c r="J28" s="6">
        <f t="shared" si="1"/>
        <v>5.7306590257879646E-3</v>
      </c>
      <c r="L28" s="5" t="s">
        <v>27</v>
      </c>
      <c r="M28" s="22" t="s">
        <v>81</v>
      </c>
      <c r="N28" s="6">
        <v>2.4355300859598857E-2</v>
      </c>
    </row>
    <row r="29" spans="2:14" x14ac:dyDescent="0.3">
      <c r="B29" s="5" t="s">
        <v>11</v>
      </c>
      <c r="C29" s="18" t="s">
        <v>62</v>
      </c>
      <c r="D29" s="1">
        <v>2.9000000000000004</v>
      </c>
      <c r="E29" s="6">
        <f t="shared" si="0"/>
        <v>1.1712439418416803E-2</v>
      </c>
      <c r="G29" s="5" t="s">
        <v>11</v>
      </c>
      <c r="H29" s="18" t="s">
        <v>62</v>
      </c>
      <c r="I29" s="1">
        <v>0.30000000000000027</v>
      </c>
      <c r="J29" s="6">
        <f t="shared" si="1"/>
        <v>4.2979942693409786E-3</v>
      </c>
      <c r="L29" s="5" t="s">
        <v>28</v>
      </c>
      <c r="M29" s="22" t="s">
        <v>81</v>
      </c>
      <c r="N29" s="6">
        <v>0</v>
      </c>
    </row>
    <row r="30" spans="2:14" ht="43.2" x14ac:dyDescent="0.3">
      <c r="B30" s="5" t="s">
        <v>12</v>
      </c>
      <c r="C30" s="18" t="s">
        <v>62</v>
      </c>
      <c r="D30" s="1">
        <v>3.8</v>
      </c>
      <c r="E30" s="6">
        <f t="shared" si="0"/>
        <v>1.5347334410339256E-2</v>
      </c>
      <c r="G30" s="5" t="s">
        <v>13</v>
      </c>
      <c r="H30" s="18" t="s">
        <v>62</v>
      </c>
      <c r="I30" s="1">
        <v>2</v>
      </c>
      <c r="J30" s="6">
        <f t="shared" si="1"/>
        <v>2.865329512893983E-2</v>
      </c>
      <c r="L30" s="5" t="s">
        <v>22</v>
      </c>
      <c r="M30" s="22" t="s">
        <v>81</v>
      </c>
      <c r="N30" s="6">
        <v>0</v>
      </c>
    </row>
    <row r="31" spans="2:14" ht="43.2" x14ac:dyDescent="0.3">
      <c r="B31" s="5" t="s">
        <v>13</v>
      </c>
      <c r="C31" s="18" t="s">
        <v>62</v>
      </c>
      <c r="D31" s="1">
        <v>6.0999999999999979</v>
      </c>
      <c r="E31" s="6">
        <f t="shared" si="0"/>
        <v>2.4636510500807746E-2</v>
      </c>
      <c r="G31" s="5" t="s">
        <v>12</v>
      </c>
      <c r="H31" s="18" t="s">
        <v>62</v>
      </c>
      <c r="I31" s="1">
        <v>0.99999999999999978</v>
      </c>
      <c r="J31" s="6">
        <f t="shared" si="1"/>
        <v>1.4326647564469911E-2</v>
      </c>
      <c r="L31" s="5" t="s">
        <v>16</v>
      </c>
      <c r="M31" s="22" t="s">
        <v>81</v>
      </c>
      <c r="N31" s="6">
        <v>0</v>
      </c>
    </row>
    <row r="32" spans="2:14" x14ac:dyDescent="0.3">
      <c r="B32" s="5" t="s">
        <v>14</v>
      </c>
      <c r="C32" s="18" t="s">
        <v>62</v>
      </c>
      <c r="D32" s="1">
        <v>1</v>
      </c>
      <c r="E32" s="6">
        <f t="shared" si="0"/>
        <v>4.0387722132471729E-3</v>
      </c>
      <c r="G32" s="5" t="s">
        <v>14</v>
      </c>
      <c r="H32" s="18" t="s">
        <v>62</v>
      </c>
      <c r="I32" s="1">
        <v>0</v>
      </c>
      <c r="J32" s="6">
        <f t="shared" si="1"/>
        <v>0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</v>
      </c>
      <c r="E33" s="6">
        <f t="shared" si="0"/>
        <v>0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0</v>
      </c>
    </row>
    <row r="34" spans="2:14" x14ac:dyDescent="0.3">
      <c r="B34" s="5" t="s">
        <v>16</v>
      </c>
      <c r="C34" s="18" t="s">
        <v>62</v>
      </c>
      <c r="D34" s="1">
        <v>1.9000000000000004</v>
      </c>
      <c r="E34" s="6">
        <f t="shared" si="0"/>
        <v>7.6736672051696299E-3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0</v>
      </c>
    </row>
    <row r="35" spans="2:14" ht="28.8" x14ac:dyDescent="0.3">
      <c r="B35" s="5" t="s">
        <v>17</v>
      </c>
      <c r="C35" s="18" t="s">
        <v>62</v>
      </c>
      <c r="D35" s="1">
        <v>0</v>
      </c>
      <c r="E35" s="6">
        <f t="shared" si="0"/>
        <v>0</v>
      </c>
      <c r="G35" s="5" t="s">
        <v>16</v>
      </c>
      <c r="H35" s="18" t="s">
        <v>62</v>
      </c>
      <c r="I35" s="1">
        <v>0</v>
      </c>
      <c r="J35" s="6">
        <f t="shared" si="1"/>
        <v>0</v>
      </c>
      <c r="L35" s="5" t="s">
        <v>18</v>
      </c>
      <c r="M35" s="22" t="s">
        <v>81</v>
      </c>
      <c r="N35" s="6">
        <v>2.8653295128939853E-3</v>
      </c>
    </row>
    <row r="36" spans="2:14" ht="28.8" x14ac:dyDescent="0.3">
      <c r="B36" s="5" t="s">
        <v>18</v>
      </c>
      <c r="C36" s="18" t="s">
        <v>62</v>
      </c>
      <c r="D36" s="1">
        <v>0.90000000000000036</v>
      </c>
      <c r="E36" s="6">
        <f t="shared" si="0"/>
        <v>3.634894991922457E-3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2.2922636103151858E-2</v>
      </c>
    </row>
    <row r="37" spans="2:14" x14ac:dyDescent="0.3">
      <c r="B37" s="5" t="s">
        <v>22</v>
      </c>
      <c r="C37" s="18" t="s">
        <v>62</v>
      </c>
      <c r="D37" s="1">
        <v>0</v>
      </c>
      <c r="E37" s="6">
        <f t="shared" si="0"/>
        <v>0</v>
      </c>
      <c r="G37" s="5" t="s">
        <v>30</v>
      </c>
      <c r="H37" s="18" t="s">
        <v>62</v>
      </c>
      <c r="I37" s="1">
        <v>0</v>
      </c>
      <c r="J37" s="6">
        <f t="shared" si="1"/>
        <v>0</v>
      </c>
      <c r="L37" s="5" t="s">
        <v>0</v>
      </c>
      <c r="M37" s="20" t="s">
        <v>83</v>
      </c>
      <c r="N37" s="6">
        <v>0.694842406876791</v>
      </c>
    </row>
    <row r="38" spans="2:14" x14ac:dyDescent="0.3">
      <c r="B38" s="5" t="s">
        <v>25</v>
      </c>
      <c r="C38" s="18" t="s">
        <v>62</v>
      </c>
      <c r="D38" s="1">
        <v>0.59999999999999987</v>
      </c>
      <c r="E38" s="6">
        <f t="shared" si="0"/>
        <v>2.4232633279483032E-3</v>
      </c>
      <c r="G38" s="5" t="s">
        <v>26</v>
      </c>
      <c r="H38" s="18" t="s">
        <v>62</v>
      </c>
      <c r="I38" s="1">
        <v>0</v>
      </c>
      <c r="J38" s="6">
        <f t="shared" si="1"/>
        <v>0</v>
      </c>
      <c r="L38" s="5" t="s">
        <v>1</v>
      </c>
      <c r="M38" s="20" t="s">
        <v>83</v>
      </c>
      <c r="N38" s="6">
        <v>3.2951289398280785E-2</v>
      </c>
    </row>
    <row r="39" spans="2:14" ht="28.8" x14ac:dyDescent="0.3">
      <c r="B39" s="5" t="s">
        <v>26</v>
      </c>
      <c r="C39" s="18" t="s">
        <v>62</v>
      </c>
      <c r="D39" s="1">
        <v>2</v>
      </c>
      <c r="E39" s="6">
        <f t="shared" si="0"/>
        <v>8.0775444264943458E-3</v>
      </c>
      <c r="G39" s="5" t="s">
        <v>18</v>
      </c>
      <c r="H39" s="18" t="s">
        <v>62</v>
      </c>
      <c r="I39" s="1">
        <v>0.20000000000000018</v>
      </c>
      <c r="J39" s="6">
        <f t="shared" si="1"/>
        <v>2.8653295128939853E-3</v>
      </c>
      <c r="L39" s="5" t="s">
        <v>31</v>
      </c>
      <c r="M39" s="21" t="s">
        <v>84</v>
      </c>
      <c r="N39" s="6">
        <v>4.154727793696273E-2</v>
      </c>
    </row>
    <row r="40" spans="2:14" x14ac:dyDescent="0.3">
      <c r="D40" s="4">
        <v>247.6</v>
      </c>
      <c r="E40" s="8">
        <f>SUM(E9:E39)</f>
        <v>1.0000000000000002</v>
      </c>
      <c r="I40" s="4">
        <v>69.800000000000011</v>
      </c>
      <c r="J40" s="8">
        <f>SUM(J9:J39)</f>
        <v>1</v>
      </c>
      <c r="N40" s="6">
        <v>1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0.41882067851373173</v>
      </c>
      <c r="G43" s="5" t="s">
        <v>63</v>
      </c>
      <c r="H43" s="6">
        <f>SUM(J9:J11)</f>
        <v>5.5873925501432664E-2</v>
      </c>
    </row>
    <row r="44" spans="2:14" x14ac:dyDescent="0.3">
      <c r="B44" s="5" t="s">
        <v>64</v>
      </c>
      <c r="C44" s="6">
        <f>SUM(E12:E15)</f>
        <v>0.18093699515347336</v>
      </c>
      <c r="G44" s="5" t="s">
        <v>64</v>
      </c>
      <c r="H44" s="6">
        <f>SUM(J12:J15)</f>
        <v>2.2922636103151865E-2</v>
      </c>
    </row>
    <row r="45" spans="2:14" x14ac:dyDescent="0.3">
      <c r="B45" s="5" t="s">
        <v>78</v>
      </c>
      <c r="C45" s="6">
        <f>SUM(E16:E19)</f>
        <v>9.7738287560581602E-2</v>
      </c>
      <c r="G45" s="5" t="s">
        <v>78</v>
      </c>
      <c r="H45" s="6">
        <f>SUM(J16:J19)</f>
        <v>0.79226361031518633</v>
      </c>
    </row>
    <row r="46" spans="2:14" x14ac:dyDescent="0.3">
      <c r="B46" s="5" t="s">
        <v>34</v>
      </c>
      <c r="C46" s="6">
        <f>SUM(E20:E26)</f>
        <v>0.17891760904684978</v>
      </c>
      <c r="G46" s="5" t="s">
        <v>34</v>
      </c>
      <c r="H46" s="6">
        <f>SUM(J20:J26)</f>
        <v>7.3065902578796554E-2</v>
      </c>
    </row>
    <row r="47" spans="2:14" x14ac:dyDescent="0.3">
      <c r="B47" s="5" t="s">
        <v>62</v>
      </c>
      <c r="C47" s="6">
        <f>SUM(E27:E39)</f>
        <v>0.12358642972536349</v>
      </c>
      <c r="G47" s="5" t="s">
        <v>62</v>
      </c>
      <c r="H47" s="6">
        <f>SUM(J27:J39)</f>
        <v>5.5873925501432671E-2</v>
      </c>
    </row>
    <row r="48" spans="2:14" x14ac:dyDescent="0.3">
      <c r="C48" s="1">
        <f>SUM(C43:C47)</f>
        <v>1</v>
      </c>
      <c r="H48" s="1">
        <f>SUM(H43:H47)</f>
        <v>1</v>
      </c>
    </row>
  </sheetData>
  <sortState xmlns:xlrd2="http://schemas.microsoft.com/office/spreadsheetml/2017/richdata2" ref="G9:J39">
    <sortCondition ref="H9:H39"/>
  </sortState>
  <mergeCells count="4">
    <mergeCell ref="B7:E7"/>
    <mergeCell ref="G7:J7"/>
    <mergeCell ref="L2:O2"/>
    <mergeCell ref="L7:N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E2C0-6EDF-44A0-8048-47B62FCC2A6A}">
  <sheetPr>
    <tabColor theme="7" tint="0.59999389629810485"/>
  </sheetPr>
  <dimension ref="B2:O48"/>
  <sheetViews>
    <sheetView topLeftCell="B1" workbookViewId="0">
      <selection activeCell="L16" sqref="L16"/>
    </sheetView>
  </sheetViews>
  <sheetFormatPr defaultRowHeight="14.4" x14ac:dyDescent="0.3"/>
  <cols>
    <col min="2" max="3" width="23.44140625" customWidth="1"/>
    <col min="5" max="5" width="10.33203125" customWidth="1"/>
    <col min="7" max="7" width="28.77734375" customWidth="1"/>
    <col min="8" max="8" width="20" customWidth="1"/>
    <col min="10" max="10" width="10" customWidth="1"/>
    <col min="12" max="12" width="25.33203125" customWidth="1"/>
    <col min="13" max="13" width="13.5546875" customWidth="1"/>
    <col min="14" max="14" width="11.109375" customWidth="1"/>
  </cols>
  <sheetData>
    <row r="2" spans="2:15" ht="18" x14ac:dyDescent="0.35">
      <c r="B2" s="3" t="s">
        <v>56</v>
      </c>
      <c r="C2" s="3"/>
      <c r="L2" s="58" t="s">
        <v>38</v>
      </c>
      <c r="M2" s="58"/>
      <c r="N2" s="58"/>
      <c r="O2" s="58"/>
    </row>
    <row r="3" spans="2:15" ht="18" x14ac:dyDescent="0.35">
      <c r="B3" s="3"/>
      <c r="C3" s="3"/>
      <c r="L3" s="1"/>
      <c r="M3" s="4" t="s">
        <v>39</v>
      </c>
      <c r="N3" s="4" t="s">
        <v>40</v>
      </c>
      <c r="O3" s="4" t="s">
        <v>41</v>
      </c>
    </row>
    <row r="4" spans="2:15" ht="18" x14ac:dyDescent="0.35">
      <c r="B4" s="3"/>
      <c r="C4" s="3"/>
      <c r="L4" s="4" t="s">
        <v>34</v>
      </c>
      <c r="M4" s="1"/>
      <c r="N4" s="1">
        <v>13</v>
      </c>
      <c r="O4" s="1">
        <v>19</v>
      </c>
    </row>
    <row r="5" spans="2:15" ht="18" x14ac:dyDescent="0.35">
      <c r="B5" s="3"/>
      <c r="C5" s="3"/>
      <c r="L5" s="4" t="s">
        <v>35</v>
      </c>
      <c r="M5" s="1">
        <v>14</v>
      </c>
      <c r="N5" s="1"/>
      <c r="O5" s="1"/>
    </row>
    <row r="7" spans="2:15" x14ac:dyDescent="0.3">
      <c r="B7" s="43" t="s">
        <v>34</v>
      </c>
      <c r="C7" s="43"/>
      <c r="D7" s="43"/>
      <c r="E7" s="43"/>
      <c r="G7" s="46" t="s">
        <v>35</v>
      </c>
      <c r="H7" s="46"/>
      <c r="I7" s="46"/>
      <c r="J7" s="46"/>
      <c r="L7" s="46" t="s">
        <v>86</v>
      </c>
      <c r="M7" s="46"/>
      <c r="N7" s="46"/>
    </row>
    <row r="8" spans="2:15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5" x14ac:dyDescent="0.3">
      <c r="B9" s="5" t="s">
        <v>2</v>
      </c>
      <c r="C9" s="16" t="s">
        <v>63</v>
      </c>
      <c r="D9" s="1">
        <v>99.7</v>
      </c>
      <c r="E9" s="6">
        <f t="shared" ref="E9:E39" si="0">D9/279.9</f>
        <v>0.35619864237227583</v>
      </c>
      <c r="G9" s="5" t="s">
        <v>2</v>
      </c>
      <c r="H9" s="21" t="s">
        <v>63</v>
      </c>
      <c r="I9" s="1">
        <v>0.1</v>
      </c>
      <c r="J9" s="6">
        <f t="shared" ref="J9:J39" si="1">I9/105.4</f>
        <v>9.4876660341555979E-4</v>
      </c>
      <c r="L9" s="5" t="s">
        <v>2</v>
      </c>
      <c r="M9" s="22" t="s">
        <v>81</v>
      </c>
      <c r="N9" s="6">
        <v>9.4876660341555979E-4</v>
      </c>
    </row>
    <row r="10" spans="2:15" ht="43.2" x14ac:dyDescent="0.3">
      <c r="B10" s="5" t="s">
        <v>20</v>
      </c>
      <c r="C10" s="16" t="s">
        <v>63</v>
      </c>
      <c r="D10" s="1">
        <v>21.900000000000006</v>
      </c>
      <c r="E10" s="6">
        <f t="shared" si="0"/>
        <v>7.8242229367631325E-2</v>
      </c>
      <c r="G10" s="5" t="s">
        <v>20</v>
      </c>
      <c r="H10" s="21" t="s">
        <v>63</v>
      </c>
      <c r="I10" s="1">
        <v>4.5</v>
      </c>
      <c r="J10" s="6">
        <f t="shared" si="1"/>
        <v>4.2694497153700189E-2</v>
      </c>
      <c r="L10" s="5" t="s">
        <v>3</v>
      </c>
      <c r="M10" s="22" t="s">
        <v>81</v>
      </c>
      <c r="N10" s="6">
        <v>0</v>
      </c>
    </row>
    <row r="11" spans="2:15" ht="28.8" x14ac:dyDescent="0.3">
      <c r="B11" s="5" t="s">
        <v>27</v>
      </c>
      <c r="C11" s="16" t="s">
        <v>63</v>
      </c>
      <c r="D11" s="1">
        <v>16.5</v>
      </c>
      <c r="E11" s="6">
        <f t="shared" si="0"/>
        <v>5.8949624866023585E-2</v>
      </c>
      <c r="G11" s="5" t="s">
        <v>27</v>
      </c>
      <c r="H11" s="21" t="s">
        <v>63</v>
      </c>
      <c r="I11" s="1">
        <v>2</v>
      </c>
      <c r="J11" s="6">
        <f t="shared" si="1"/>
        <v>1.8975332068311195E-2</v>
      </c>
      <c r="L11" s="5" t="s">
        <v>4</v>
      </c>
      <c r="M11" s="22" t="s">
        <v>81</v>
      </c>
      <c r="N11" s="6">
        <v>2.1821631878557873E-2</v>
      </c>
    </row>
    <row r="12" spans="2:15" x14ac:dyDescent="0.3">
      <c r="B12" s="5" t="s">
        <v>3</v>
      </c>
      <c r="C12" s="17" t="s">
        <v>64</v>
      </c>
      <c r="D12" s="1">
        <v>39.700000000000003</v>
      </c>
      <c r="E12" s="6">
        <f t="shared" si="0"/>
        <v>0.14183637013219008</v>
      </c>
      <c r="G12" s="5" t="s">
        <v>3</v>
      </c>
      <c r="H12" s="17" t="s">
        <v>64</v>
      </c>
      <c r="I12" s="1">
        <v>0</v>
      </c>
      <c r="J12" s="6">
        <f t="shared" si="1"/>
        <v>0</v>
      </c>
      <c r="L12" s="5" t="s">
        <v>5</v>
      </c>
      <c r="M12" s="22" t="s">
        <v>81</v>
      </c>
      <c r="N12" s="6">
        <v>0</v>
      </c>
    </row>
    <row r="13" spans="2:15" ht="28.8" x14ac:dyDescent="0.3">
      <c r="B13" s="5" t="s">
        <v>4</v>
      </c>
      <c r="C13" s="17" t="s">
        <v>64</v>
      </c>
      <c r="D13" s="1">
        <v>12.700000000000001</v>
      </c>
      <c r="E13" s="6">
        <f t="shared" si="0"/>
        <v>4.5373347624151489E-2</v>
      </c>
      <c r="G13" s="5" t="s">
        <v>4</v>
      </c>
      <c r="H13" s="17" t="s">
        <v>64</v>
      </c>
      <c r="I13" s="1">
        <v>2.2999999999999998</v>
      </c>
      <c r="J13" s="6">
        <f t="shared" si="1"/>
        <v>2.1821631878557873E-2</v>
      </c>
      <c r="L13" s="5" t="s">
        <v>6</v>
      </c>
      <c r="M13" s="22" t="s">
        <v>81</v>
      </c>
      <c r="N13" s="6">
        <v>0</v>
      </c>
    </row>
    <row r="14" spans="2:15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9.4876660341555979E-4</v>
      </c>
    </row>
    <row r="15" spans="2:15" x14ac:dyDescent="0.3">
      <c r="B15" s="5" t="s">
        <v>6</v>
      </c>
      <c r="C15" s="17" t="s">
        <v>64</v>
      </c>
      <c r="D15" s="1">
        <v>0</v>
      </c>
      <c r="E15" s="6">
        <f t="shared" si="0"/>
        <v>0</v>
      </c>
      <c r="G15" s="5" t="s">
        <v>6</v>
      </c>
      <c r="H15" s="17" t="s">
        <v>64</v>
      </c>
      <c r="I15" s="1">
        <v>0</v>
      </c>
      <c r="J15" s="6">
        <f t="shared" si="1"/>
        <v>0</v>
      </c>
      <c r="L15" s="5" t="s">
        <v>29</v>
      </c>
      <c r="M15" s="22" t="s">
        <v>81</v>
      </c>
      <c r="N15" s="6">
        <v>9.4876660341555979E-4</v>
      </c>
    </row>
    <row r="16" spans="2:15" x14ac:dyDescent="0.3">
      <c r="B16" s="5" t="s">
        <v>0</v>
      </c>
      <c r="C16" s="15" t="s">
        <v>78</v>
      </c>
      <c r="D16" s="1">
        <v>0.70000000000000018</v>
      </c>
      <c r="E16" s="6">
        <f t="shared" si="0"/>
        <v>2.5008931761343347E-3</v>
      </c>
      <c r="G16" s="5" t="s">
        <v>0</v>
      </c>
      <c r="H16" s="20" t="s">
        <v>80</v>
      </c>
      <c r="I16" s="1">
        <v>73.2</v>
      </c>
      <c r="J16" s="6">
        <f t="shared" si="1"/>
        <v>0.69449715370018972</v>
      </c>
      <c r="L16" s="5" t="s">
        <v>102</v>
      </c>
      <c r="M16" s="22" t="s">
        <v>81</v>
      </c>
      <c r="N16" s="6">
        <v>9.4876660341555973E-3</v>
      </c>
    </row>
    <row r="17" spans="2:14" x14ac:dyDescent="0.3">
      <c r="B17" s="5" t="s">
        <v>1</v>
      </c>
      <c r="C17" s="15" t="s">
        <v>78</v>
      </c>
      <c r="D17" s="1">
        <v>4.1999999999999993</v>
      </c>
      <c r="E17" s="6">
        <f t="shared" si="0"/>
        <v>1.5005359056806E-2</v>
      </c>
      <c r="G17" s="5" t="s">
        <v>1</v>
      </c>
      <c r="H17" s="20" t="s">
        <v>80</v>
      </c>
      <c r="I17" s="1">
        <v>4.0999999999999996</v>
      </c>
      <c r="J17" s="6">
        <f t="shared" si="1"/>
        <v>3.8899430740037946E-2</v>
      </c>
      <c r="L17" s="5" t="s">
        <v>8</v>
      </c>
      <c r="M17" s="22" t="s">
        <v>81</v>
      </c>
      <c r="N17" s="6">
        <v>1.8975332068311189E-3</v>
      </c>
    </row>
    <row r="18" spans="2:14" ht="28.8" x14ac:dyDescent="0.3">
      <c r="B18" s="5" t="s">
        <v>7</v>
      </c>
      <c r="C18" s="15" t="s">
        <v>78</v>
      </c>
      <c r="D18" s="1">
        <v>2.5999999999999996</v>
      </c>
      <c r="E18" s="6">
        <f t="shared" si="0"/>
        <v>9.2890317970703816E-3</v>
      </c>
      <c r="G18" s="5" t="s">
        <v>31</v>
      </c>
      <c r="H18" s="20" t="s">
        <v>80</v>
      </c>
      <c r="I18" s="1">
        <v>4.7999999999999989</v>
      </c>
      <c r="J18" s="6">
        <f t="shared" si="1"/>
        <v>4.5540796963946854E-2</v>
      </c>
      <c r="L18" s="5" t="s">
        <v>9</v>
      </c>
      <c r="M18" s="22" t="s">
        <v>81</v>
      </c>
      <c r="N18" s="6">
        <v>9.4876660341555979E-4</v>
      </c>
    </row>
    <row r="19" spans="2:14" ht="43.2" x14ac:dyDescent="0.3">
      <c r="B19" s="5" t="s">
        <v>10</v>
      </c>
      <c r="C19" s="15" t="s">
        <v>78</v>
      </c>
      <c r="D19" s="1">
        <v>9.8000000000000007</v>
      </c>
      <c r="E19" s="6">
        <f t="shared" si="0"/>
        <v>3.5012504465880674E-2</v>
      </c>
      <c r="G19" s="5" t="s">
        <v>7</v>
      </c>
      <c r="H19" s="20" t="s">
        <v>78</v>
      </c>
      <c r="I19" s="1">
        <v>3.0999999999999996</v>
      </c>
      <c r="J19" s="6">
        <f t="shared" si="1"/>
        <v>2.9411764705882349E-2</v>
      </c>
      <c r="L19" s="5" t="s">
        <v>20</v>
      </c>
      <c r="M19" s="22" t="s">
        <v>81</v>
      </c>
      <c r="N19" s="6">
        <v>4.2694497153700189E-2</v>
      </c>
    </row>
    <row r="20" spans="2:14" x14ac:dyDescent="0.3">
      <c r="B20" s="5" t="s">
        <v>19</v>
      </c>
      <c r="C20" s="19" t="s">
        <v>34</v>
      </c>
      <c r="D20" s="1">
        <v>0.30000000000000004</v>
      </c>
      <c r="E20" s="6">
        <f t="shared" si="0"/>
        <v>1.0718113612004289E-3</v>
      </c>
      <c r="G20" s="5" t="s">
        <v>23</v>
      </c>
      <c r="H20" s="22" t="s">
        <v>34</v>
      </c>
      <c r="I20" s="1">
        <v>0.1</v>
      </c>
      <c r="J20" s="6">
        <f t="shared" si="1"/>
        <v>9.4876660341555979E-4</v>
      </c>
      <c r="L20" s="5" t="s">
        <v>11</v>
      </c>
      <c r="M20" s="22" t="s">
        <v>81</v>
      </c>
      <c r="N20" s="6">
        <v>0</v>
      </c>
    </row>
    <row r="21" spans="2:14" ht="28.8" x14ac:dyDescent="0.3">
      <c r="B21" s="5" t="s">
        <v>102</v>
      </c>
      <c r="C21" s="19" t="s">
        <v>34</v>
      </c>
      <c r="D21" s="1">
        <v>16.199999999999996</v>
      </c>
      <c r="E21" s="6">
        <f t="shared" si="0"/>
        <v>5.7877813504823142E-2</v>
      </c>
      <c r="G21" s="5" t="s">
        <v>29</v>
      </c>
      <c r="H21" s="22" t="s">
        <v>34</v>
      </c>
      <c r="I21" s="1">
        <v>0.1</v>
      </c>
      <c r="J21" s="6">
        <f t="shared" si="1"/>
        <v>9.4876660341555979E-4</v>
      </c>
      <c r="L21" s="5" t="s">
        <v>13</v>
      </c>
      <c r="M21" s="22" t="s">
        <v>81</v>
      </c>
      <c r="N21" s="6">
        <v>2.8462998102466775E-3</v>
      </c>
    </row>
    <row r="22" spans="2:14" ht="28.8" x14ac:dyDescent="0.3">
      <c r="B22" s="5" t="s">
        <v>21</v>
      </c>
      <c r="C22" s="19" t="s">
        <v>34</v>
      </c>
      <c r="D22" s="1">
        <v>3.3999999999999995</v>
      </c>
      <c r="E22" s="6">
        <f t="shared" si="0"/>
        <v>1.2147195426938191E-2</v>
      </c>
      <c r="G22" s="5" t="s">
        <v>102</v>
      </c>
      <c r="H22" s="22" t="s">
        <v>34</v>
      </c>
      <c r="I22" s="1">
        <v>1</v>
      </c>
      <c r="J22" s="6">
        <f t="shared" si="1"/>
        <v>9.4876660341555973E-3</v>
      </c>
      <c r="L22" s="5" t="s">
        <v>12</v>
      </c>
      <c r="M22" s="22" t="s">
        <v>81</v>
      </c>
      <c r="N22" s="6">
        <v>3.9848197343453504E-2</v>
      </c>
    </row>
    <row r="23" spans="2:14" x14ac:dyDescent="0.3">
      <c r="B23" s="5" t="s">
        <v>23</v>
      </c>
      <c r="C23" s="19" t="s">
        <v>34</v>
      </c>
      <c r="D23" s="1">
        <v>3.6999999999999997</v>
      </c>
      <c r="E23" s="6">
        <f t="shared" si="0"/>
        <v>1.321900678813862E-2</v>
      </c>
      <c r="G23" s="5" t="s">
        <v>21</v>
      </c>
      <c r="H23" s="22" t="s">
        <v>34</v>
      </c>
      <c r="I23" s="1">
        <v>0.19999999999999996</v>
      </c>
      <c r="J23" s="6">
        <f t="shared" si="1"/>
        <v>1.8975332068311189E-3</v>
      </c>
      <c r="L23" s="5" t="s">
        <v>14</v>
      </c>
      <c r="M23" s="22" t="s">
        <v>81</v>
      </c>
      <c r="N23" s="6">
        <v>0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5.0999999999999996</v>
      </c>
      <c r="J24" s="6">
        <f t="shared" si="1"/>
        <v>4.838709677419354E-2</v>
      </c>
      <c r="L24" s="5" t="s">
        <v>21</v>
      </c>
      <c r="M24" s="22" t="s">
        <v>81</v>
      </c>
      <c r="N24" s="6">
        <v>1.8975332068311189E-3</v>
      </c>
    </row>
    <row r="25" spans="2:14" x14ac:dyDescent="0.3">
      <c r="B25" s="5" t="s">
        <v>101</v>
      </c>
      <c r="C25" s="19" t="s">
        <v>34</v>
      </c>
      <c r="D25" s="1">
        <v>23.499999999999996</v>
      </c>
      <c r="E25" s="6">
        <f t="shared" si="0"/>
        <v>8.3958556627366912E-2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2</v>
      </c>
      <c r="E26" s="6">
        <f t="shared" si="0"/>
        <v>7.145409074669525E-3</v>
      </c>
      <c r="G26" s="5" t="s">
        <v>28</v>
      </c>
      <c r="H26" s="22" t="s">
        <v>34</v>
      </c>
      <c r="I26" s="1">
        <v>0</v>
      </c>
      <c r="J26" s="6">
        <f t="shared" si="1"/>
        <v>0</v>
      </c>
      <c r="L26" s="5" t="s">
        <v>101</v>
      </c>
      <c r="M26" s="22" t="s">
        <v>81</v>
      </c>
      <c r="N26" s="6">
        <v>4.838709677419354E-2</v>
      </c>
    </row>
    <row r="27" spans="2:14" x14ac:dyDescent="0.3">
      <c r="B27" s="5" t="s">
        <v>8</v>
      </c>
      <c r="C27" s="18" t="s">
        <v>62</v>
      </c>
      <c r="D27" s="1">
        <v>2.9000000000000004</v>
      </c>
      <c r="E27" s="6">
        <f t="shared" si="0"/>
        <v>1.0360843158270813E-2</v>
      </c>
      <c r="G27" s="5" t="s">
        <v>8</v>
      </c>
      <c r="H27" s="18" t="s">
        <v>62</v>
      </c>
      <c r="I27" s="1">
        <v>0.19999999999999996</v>
      </c>
      <c r="J27" s="6">
        <f t="shared" si="1"/>
        <v>1.8975332068311189E-3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1.5999999999999996</v>
      </c>
      <c r="E28" s="6">
        <f t="shared" si="0"/>
        <v>5.7163272597356186E-3</v>
      </c>
      <c r="G28" s="5" t="s">
        <v>9</v>
      </c>
      <c r="H28" s="18" t="s">
        <v>62</v>
      </c>
      <c r="I28" s="1">
        <v>0.1</v>
      </c>
      <c r="J28" s="6">
        <f t="shared" si="1"/>
        <v>9.4876660341555979E-4</v>
      </c>
      <c r="L28" s="5" t="s">
        <v>27</v>
      </c>
      <c r="M28" s="22" t="s">
        <v>81</v>
      </c>
      <c r="N28" s="6">
        <v>1.8975332068311195E-2</v>
      </c>
    </row>
    <row r="29" spans="2:14" x14ac:dyDescent="0.3">
      <c r="B29" s="5" t="s">
        <v>11</v>
      </c>
      <c r="C29" s="18" t="s">
        <v>62</v>
      </c>
      <c r="D29" s="1">
        <v>2.7</v>
      </c>
      <c r="E29" s="6">
        <f t="shared" si="0"/>
        <v>9.6463022508038593E-3</v>
      </c>
      <c r="G29" s="5" t="s">
        <v>11</v>
      </c>
      <c r="H29" s="18" t="s">
        <v>62</v>
      </c>
      <c r="I29" s="1">
        <v>0</v>
      </c>
      <c r="J29" s="6">
        <f t="shared" si="1"/>
        <v>0</v>
      </c>
      <c r="L29" s="5" t="s">
        <v>28</v>
      </c>
      <c r="M29" s="22" t="s">
        <v>81</v>
      </c>
      <c r="N29" s="6">
        <v>0</v>
      </c>
    </row>
    <row r="30" spans="2:14" ht="28.8" x14ac:dyDescent="0.3">
      <c r="B30" s="5" t="s">
        <v>12</v>
      </c>
      <c r="C30" s="18" t="s">
        <v>62</v>
      </c>
      <c r="D30" s="1">
        <v>2.1999999999999997</v>
      </c>
      <c r="E30" s="6">
        <f t="shared" si="0"/>
        <v>7.8599499821364778E-3</v>
      </c>
      <c r="G30" s="5" t="s">
        <v>13</v>
      </c>
      <c r="H30" s="18" t="s">
        <v>62</v>
      </c>
      <c r="I30" s="1">
        <v>0.29999999999999982</v>
      </c>
      <c r="J30" s="6">
        <f t="shared" si="1"/>
        <v>2.8462998102466775E-3</v>
      </c>
      <c r="L30" s="5" t="s">
        <v>22</v>
      </c>
      <c r="M30" s="22" t="s">
        <v>81</v>
      </c>
      <c r="N30" s="6">
        <v>0</v>
      </c>
    </row>
    <row r="31" spans="2:14" ht="43.2" x14ac:dyDescent="0.3">
      <c r="B31" s="5" t="s">
        <v>13</v>
      </c>
      <c r="C31" s="18" t="s">
        <v>62</v>
      </c>
      <c r="D31" s="1">
        <v>7.6999999999999993</v>
      </c>
      <c r="E31" s="6">
        <f t="shared" si="0"/>
        <v>2.7509824937477671E-2</v>
      </c>
      <c r="G31" s="5" t="s">
        <v>12</v>
      </c>
      <c r="H31" s="18" t="s">
        <v>62</v>
      </c>
      <c r="I31" s="1">
        <v>4.1999999999999993</v>
      </c>
      <c r="J31" s="6">
        <f t="shared" si="1"/>
        <v>3.9848197343453504E-2</v>
      </c>
      <c r="L31" s="5" t="s">
        <v>16</v>
      </c>
      <c r="M31" s="22" t="s">
        <v>81</v>
      </c>
      <c r="N31" s="6">
        <v>0</v>
      </c>
    </row>
    <row r="32" spans="2:14" x14ac:dyDescent="0.3">
      <c r="B32" s="5" t="s">
        <v>14</v>
      </c>
      <c r="C32" s="18" t="s">
        <v>62</v>
      </c>
      <c r="D32" s="1">
        <v>0</v>
      </c>
      <c r="E32" s="6">
        <f t="shared" si="0"/>
        <v>0</v>
      </c>
      <c r="G32" s="5" t="s">
        <v>14</v>
      </c>
      <c r="H32" s="18" t="s">
        <v>62</v>
      </c>
      <c r="I32" s="1">
        <v>0</v>
      </c>
      <c r="J32" s="6">
        <f t="shared" si="1"/>
        <v>0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</v>
      </c>
      <c r="E33" s="6">
        <f t="shared" si="0"/>
        <v>0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0</v>
      </c>
    </row>
    <row r="34" spans="2:14" x14ac:dyDescent="0.3">
      <c r="B34" s="5" t="s">
        <v>16</v>
      </c>
      <c r="C34" s="18" t="s">
        <v>62</v>
      </c>
      <c r="D34" s="1">
        <v>2.3999999999999995</v>
      </c>
      <c r="E34" s="6">
        <f t="shared" si="0"/>
        <v>8.574490889603428E-3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0</v>
      </c>
    </row>
    <row r="35" spans="2:14" ht="28.8" x14ac:dyDescent="0.3">
      <c r="B35" s="5" t="s">
        <v>17</v>
      </c>
      <c r="C35" s="18" t="s">
        <v>62</v>
      </c>
      <c r="D35" s="1">
        <v>0</v>
      </c>
      <c r="E35" s="6">
        <f t="shared" si="0"/>
        <v>0</v>
      </c>
      <c r="G35" s="5" t="s">
        <v>16</v>
      </c>
      <c r="H35" s="18" t="s">
        <v>62</v>
      </c>
      <c r="I35" s="1">
        <v>0</v>
      </c>
      <c r="J35" s="6">
        <f t="shared" si="1"/>
        <v>0</v>
      </c>
      <c r="L35" s="5" t="s">
        <v>18</v>
      </c>
      <c r="M35" s="22" t="s">
        <v>81</v>
      </c>
      <c r="N35" s="6">
        <v>0</v>
      </c>
    </row>
    <row r="36" spans="2:14" ht="28.8" x14ac:dyDescent="0.3">
      <c r="B36" s="5" t="s">
        <v>18</v>
      </c>
      <c r="C36" s="18" t="s">
        <v>62</v>
      </c>
      <c r="D36" s="1">
        <v>2.5999999999999996</v>
      </c>
      <c r="E36" s="6">
        <f t="shared" si="0"/>
        <v>9.2890317970703816E-3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2.9411764705882349E-2</v>
      </c>
    </row>
    <row r="37" spans="2:14" x14ac:dyDescent="0.3">
      <c r="B37" s="5" t="s">
        <v>22</v>
      </c>
      <c r="C37" s="18" t="s">
        <v>62</v>
      </c>
      <c r="D37" s="1">
        <v>0</v>
      </c>
      <c r="E37" s="6">
        <f t="shared" si="0"/>
        <v>0</v>
      </c>
      <c r="G37" s="5" t="s">
        <v>30</v>
      </c>
      <c r="H37" s="18" t="s">
        <v>62</v>
      </c>
      <c r="I37" s="1">
        <v>0</v>
      </c>
      <c r="J37" s="6">
        <f t="shared" si="1"/>
        <v>0</v>
      </c>
      <c r="L37" s="5" t="s">
        <v>0</v>
      </c>
      <c r="M37" s="20" t="s">
        <v>83</v>
      </c>
      <c r="N37" s="6">
        <v>0.69449715370018972</v>
      </c>
    </row>
    <row r="38" spans="2:14" x14ac:dyDescent="0.3">
      <c r="B38" s="5" t="s">
        <v>25</v>
      </c>
      <c r="C38" s="18" t="s">
        <v>62</v>
      </c>
      <c r="D38" s="1">
        <v>0.2</v>
      </c>
      <c r="E38" s="6">
        <f t="shared" si="0"/>
        <v>7.1454090746695255E-4</v>
      </c>
      <c r="G38" s="5" t="s">
        <v>26</v>
      </c>
      <c r="H38" s="18" t="s">
        <v>62</v>
      </c>
      <c r="I38" s="1">
        <v>0</v>
      </c>
      <c r="J38" s="6">
        <f t="shared" si="1"/>
        <v>0</v>
      </c>
      <c r="L38" s="5" t="s">
        <v>1</v>
      </c>
      <c r="M38" s="20" t="s">
        <v>83</v>
      </c>
      <c r="N38" s="6">
        <v>3.8899430740037946E-2</v>
      </c>
    </row>
    <row r="39" spans="2:14" ht="28.8" x14ac:dyDescent="0.3">
      <c r="B39" s="5" t="s">
        <v>26</v>
      </c>
      <c r="C39" s="18" t="s">
        <v>62</v>
      </c>
      <c r="D39" s="1">
        <v>0.70000000000000018</v>
      </c>
      <c r="E39" s="6">
        <f t="shared" si="0"/>
        <v>2.5008931761343347E-3</v>
      </c>
      <c r="G39" s="5" t="s">
        <v>18</v>
      </c>
      <c r="H39" s="18" t="s">
        <v>62</v>
      </c>
      <c r="I39" s="1">
        <v>0</v>
      </c>
      <c r="J39" s="6">
        <f t="shared" si="1"/>
        <v>0</v>
      </c>
      <c r="L39" s="5" t="s">
        <v>31</v>
      </c>
      <c r="M39" s="21" t="s">
        <v>84</v>
      </c>
      <c r="N39" s="6">
        <v>4.5540796963946854E-2</v>
      </c>
    </row>
    <row r="40" spans="2:14" x14ac:dyDescent="0.3">
      <c r="D40" s="4">
        <v>279.89999999999992</v>
      </c>
      <c r="E40" s="8">
        <f>SUM(E9:E39)</f>
        <v>0.99999999999999989</v>
      </c>
      <c r="I40" s="4">
        <v>105.39999999999999</v>
      </c>
      <c r="J40" s="8">
        <f>SUM(J9:J39)</f>
        <v>1.0000000000000002</v>
      </c>
      <c r="N40" s="6">
        <v>1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0.49339049660593071</v>
      </c>
      <c r="G43" s="5" t="s">
        <v>63</v>
      </c>
      <c r="H43" s="6">
        <f>SUM(J9:J11)</f>
        <v>6.2618595825426948E-2</v>
      </c>
    </row>
    <row r="44" spans="2:14" x14ac:dyDescent="0.3">
      <c r="B44" s="5" t="s">
        <v>64</v>
      </c>
      <c r="C44" s="6">
        <f>SUM(E12:E15)</f>
        <v>0.18720971775634157</v>
      </c>
      <c r="G44" s="5" t="s">
        <v>64</v>
      </c>
      <c r="H44" s="6">
        <f>SUM(J12:J15)</f>
        <v>2.1821631878557873E-2</v>
      </c>
    </row>
    <row r="45" spans="2:14" x14ac:dyDescent="0.3">
      <c r="B45" s="5" t="s">
        <v>78</v>
      </c>
      <c r="C45" s="6">
        <f>SUM(E16:E19)</f>
        <v>6.1807788495891386E-2</v>
      </c>
      <c r="G45" s="5" t="s">
        <v>78</v>
      </c>
      <c r="H45" s="6">
        <f>SUM(J16:J19)</f>
        <v>0.80834914611005693</v>
      </c>
    </row>
    <row r="46" spans="2:14" x14ac:dyDescent="0.3">
      <c r="B46" s="5" t="s">
        <v>34</v>
      </c>
      <c r="C46" s="6">
        <f>SUM(E20:E26)</f>
        <v>0.1754197927831368</v>
      </c>
      <c r="G46" s="5" t="s">
        <v>34</v>
      </c>
      <c r="H46" s="6">
        <f>SUM(J20:J26)</f>
        <v>6.1669829222011377E-2</v>
      </c>
    </row>
    <row r="47" spans="2:14" x14ac:dyDescent="0.3">
      <c r="B47" s="5" t="s">
        <v>62</v>
      </c>
      <c r="C47" s="6">
        <f>SUM(E27:E39)</f>
        <v>8.2172204358699527E-2</v>
      </c>
      <c r="G47" s="5" t="s">
        <v>62</v>
      </c>
      <c r="H47" s="6">
        <f>SUM(J27:J39)</f>
        <v>4.5540796963946861E-2</v>
      </c>
    </row>
    <row r="48" spans="2:14" x14ac:dyDescent="0.3">
      <c r="C48" s="1">
        <f>SUM(C43:C47)</f>
        <v>1</v>
      </c>
      <c r="H48" s="1">
        <f>SUM(H43:H47)</f>
        <v>1</v>
      </c>
    </row>
  </sheetData>
  <sortState xmlns:xlrd2="http://schemas.microsoft.com/office/spreadsheetml/2017/richdata2" ref="G9:J39">
    <sortCondition ref="H9:H39"/>
  </sortState>
  <mergeCells count="4">
    <mergeCell ref="B7:E7"/>
    <mergeCell ref="G7:J7"/>
    <mergeCell ref="L2:O2"/>
    <mergeCell ref="L7:N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1C24-D363-44AE-8FC4-7B0EAA67A25D}">
  <sheetPr>
    <tabColor theme="7" tint="0.59999389629810485"/>
  </sheetPr>
  <dimension ref="B2:S48"/>
  <sheetViews>
    <sheetView workbookViewId="0">
      <selection activeCell="L16" sqref="L16"/>
    </sheetView>
  </sheetViews>
  <sheetFormatPr defaultRowHeight="14.4" x14ac:dyDescent="0.3"/>
  <cols>
    <col min="2" max="3" width="22.44140625" customWidth="1"/>
    <col min="5" max="5" width="11.44140625" customWidth="1"/>
    <col min="7" max="7" width="26.44140625" customWidth="1"/>
    <col min="8" max="8" width="19.5546875" customWidth="1"/>
    <col min="10" max="10" width="10.88671875" customWidth="1"/>
    <col min="12" max="12" width="25.6640625" customWidth="1"/>
    <col min="13" max="13" width="14" customWidth="1"/>
    <col min="14" max="14" width="9.33203125" customWidth="1"/>
  </cols>
  <sheetData>
    <row r="2" spans="2:19" ht="18" x14ac:dyDescent="0.35">
      <c r="B2" s="3" t="s">
        <v>59</v>
      </c>
      <c r="C2" s="3"/>
      <c r="L2" s="50" t="s">
        <v>38</v>
      </c>
      <c r="M2" s="50"/>
      <c r="N2" s="50"/>
      <c r="O2" s="50"/>
      <c r="P2" s="42" t="s">
        <v>48</v>
      </c>
      <c r="Q2" s="42"/>
      <c r="R2" s="42"/>
      <c r="S2" s="42"/>
    </row>
    <row r="3" spans="2:19" ht="18" x14ac:dyDescent="0.35">
      <c r="B3" s="3"/>
      <c r="C3" s="3"/>
      <c r="L3" s="1"/>
      <c r="M3" s="4" t="s">
        <v>39</v>
      </c>
      <c r="N3" s="4" t="s">
        <v>40</v>
      </c>
      <c r="O3" s="4" t="s">
        <v>41</v>
      </c>
      <c r="P3" s="42"/>
      <c r="Q3" s="42"/>
      <c r="R3" s="42"/>
      <c r="S3" s="42"/>
    </row>
    <row r="4" spans="2:19" ht="18" x14ac:dyDescent="0.35">
      <c r="B4" s="3"/>
      <c r="C4" s="3"/>
      <c r="L4" s="4" t="s">
        <v>34</v>
      </c>
      <c r="M4" s="1"/>
      <c r="N4" s="1">
        <v>1</v>
      </c>
      <c r="O4" s="1">
        <v>16</v>
      </c>
    </row>
    <row r="5" spans="2:19" ht="18" x14ac:dyDescent="0.35">
      <c r="B5" s="3"/>
      <c r="C5" s="3"/>
      <c r="L5" s="4" t="s">
        <v>35</v>
      </c>
      <c r="M5" s="1"/>
      <c r="N5" s="1"/>
      <c r="O5" s="1">
        <v>3</v>
      </c>
    </row>
    <row r="7" spans="2:19" x14ac:dyDescent="0.3">
      <c r="B7" s="52" t="s">
        <v>34</v>
      </c>
      <c r="C7" s="53"/>
      <c r="D7" s="53"/>
      <c r="E7" s="54"/>
      <c r="G7" s="55" t="s">
        <v>35</v>
      </c>
      <c r="H7" s="56"/>
      <c r="I7" s="56"/>
      <c r="J7" s="57"/>
      <c r="L7" s="46" t="s">
        <v>86</v>
      </c>
      <c r="M7" s="46"/>
      <c r="N7" s="46"/>
    </row>
    <row r="8" spans="2:19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9" x14ac:dyDescent="0.3">
      <c r="B9" s="5" t="s">
        <v>2</v>
      </c>
      <c r="C9" s="16" t="s">
        <v>63</v>
      </c>
      <c r="D9" s="1">
        <v>59.499999999999993</v>
      </c>
      <c r="E9" s="6">
        <f t="shared" ref="E9:E39" si="0">D9/243.8</f>
        <v>0.24405250205086132</v>
      </c>
      <c r="G9" s="5" t="s">
        <v>2</v>
      </c>
      <c r="H9" s="21" t="s">
        <v>63</v>
      </c>
      <c r="I9" s="1">
        <v>3.5999999999999996</v>
      </c>
      <c r="J9" s="6">
        <f t="shared" ref="J9:J39" si="1">I9/61.1</f>
        <v>5.8919803600654658E-2</v>
      </c>
      <c r="L9" s="5" t="s">
        <v>2</v>
      </c>
      <c r="M9" s="22" t="s">
        <v>81</v>
      </c>
      <c r="N9" s="6">
        <v>5.8919803600654658E-2</v>
      </c>
    </row>
    <row r="10" spans="2:19" ht="43.2" x14ac:dyDescent="0.3">
      <c r="B10" s="5" t="s">
        <v>20</v>
      </c>
      <c r="C10" s="16" t="s">
        <v>63</v>
      </c>
      <c r="D10" s="1">
        <v>13.599999999999998</v>
      </c>
      <c r="E10" s="6">
        <f t="shared" si="0"/>
        <v>5.5783429040196869E-2</v>
      </c>
      <c r="G10" s="5" t="s">
        <v>20</v>
      </c>
      <c r="H10" s="21" t="s">
        <v>63</v>
      </c>
      <c r="I10" s="1">
        <v>3.1000000000000005</v>
      </c>
      <c r="J10" s="6">
        <f t="shared" si="1"/>
        <v>5.073649754500819E-2</v>
      </c>
      <c r="L10" s="5" t="s">
        <v>3</v>
      </c>
      <c r="M10" s="22" t="s">
        <v>81</v>
      </c>
      <c r="N10" s="6">
        <v>1.4729950900163664E-2</v>
      </c>
    </row>
    <row r="11" spans="2:19" ht="28.8" x14ac:dyDescent="0.3">
      <c r="B11" s="5" t="s">
        <v>27</v>
      </c>
      <c r="C11" s="16" t="s">
        <v>63</v>
      </c>
      <c r="D11" s="1">
        <v>22.099999999999998</v>
      </c>
      <c r="E11" s="6">
        <f t="shared" si="0"/>
        <v>9.0648072190319923E-2</v>
      </c>
      <c r="G11" s="5" t="s">
        <v>27</v>
      </c>
      <c r="H11" s="21" t="s">
        <v>63</v>
      </c>
      <c r="I11" s="1">
        <v>4.0999999999999996</v>
      </c>
      <c r="J11" s="6">
        <f t="shared" si="1"/>
        <v>6.7103109656301133E-2</v>
      </c>
      <c r="L11" s="5" t="s">
        <v>4</v>
      </c>
      <c r="M11" s="22" t="s">
        <v>81</v>
      </c>
      <c r="N11" s="6">
        <v>0</v>
      </c>
    </row>
    <row r="12" spans="2:19" x14ac:dyDescent="0.3">
      <c r="B12" s="5" t="s">
        <v>3</v>
      </c>
      <c r="C12" s="17" t="s">
        <v>64</v>
      </c>
      <c r="D12" s="1">
        <v>18.699999999999996</v>
      </c>
      <c r="E12" s="6">
        <f t="shared" si="0"/>
        <v>7.6702214930270698E-2</v>
      </c>
      <c r="G12" s="5" t="s">
        <v>3</v>
      </c>
      <c r="H12" s="17" t="s">
        <v>64</v>
      </c>
      <c r="I12" s="1">
        <v>0.89999999999999991</v>
      </c>
      <c r="J12" s="6">
        <f t="shared" si="1"/>
        <v>1.4729950900163664E-2</v>
      </c>
      <c r="L12" s="5" t="s">
        <v>5</v>
      </c>
      <c r="M12" s="22" t="s">
        <v>81</v>
      </c>
      <c r="N12" s="6">
        <v>0</v>
      </c>
    </row>
    <row r="13" spans="2:19" ht="43.2" x14ac:dyDescent="0.3">
      <c r="B13" s="5" t="s">
        <v>4</v>
      </c>
      <c r="C13" s="17" t="s">
        <v>64</v>
      </c>
      <c r="D13" s="1">
        <v>9.0000000000000018</v>
      </c>
      <c r="E13" s="6">
        <f t="shared" si="0"/>
        <v>3.6915504511895E-2</v>
      </c>
      <c r="G13" s="5" t="s">
        <v>4</v>
      </c>
      <c r="H13" s="17" t="s">
        <v>64</v>
      </c>
      <c r="I13" s="1">
        <v>0</v>
      </c>
      <c r="J13" s="6">
        <f t="shared" si="1"/>
        <v>0</v>
      </c>
      <c r="L13" s="5" t="s">
        <v>6</v>
      </c>
      <c r="M13" s="22" t="s">
        <v>81</v>
      </c>
      <c r="N13" s="6">
        <v>1.6366612111292963E-3</v>
      </c>
    </row>
    <row r="14" spans="2:19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1.6366612111292963E-3</v>
      </c>
    </row>
    <row r="15" spans="2:19" x14ac:dyDescent="0.3">
      <c r="B15" s="5" t="s">
        <v>6</v>
      </c>
      <c r="C15" s="17" t="s">
        <v>64</v>
      </c>
      <c r="D15" s="1">
        <v>0.19999999999999973</v>
      </c>
      <c r="E15" s="6">
        <f t="shared" si="0"/>
        <v>8.2034454470877654E-4</v>
      </c>
      <c r="G15" s="5" t="s">
        <v>6</v>
      </c>
      <c r="H15" s="17" t="s">
        <v>64</v>
      </c>
      <c r="I15" s="1">
        <v>0.1</v>
      </c>
      <c r="J15" s="6">
        <f t="shared" si="1"/>
        <v>1.6366612111292963E-3</v>
      </c>
      <c r="L15" s="5" t="s">
        <v>29</v>
      </c>
      <c r="M15" s="22" t="s">
        <v>81</v>
      </c>
      <c r="N15" s="6">
        <v>0</v>
      </c>
    </row>
    <row r="16" spans="2:19" x14ac:dyDescent="0.3">
      <c r="B16" s="5" t="s">
        <v>0</v>
      </c>
      <c r="C16" s="15" t="s">
        <v>78</v>
      </c>
      <c r="D16" s="1">
        <v>13.599999999999998</v>
      </c>
      <c r="E16" s="6">
        <f t="shared" si="0"/>
        <v>5.5783429040196869E-2</v>
      </c>
      <c r="G16" s="5" t="s">
        <v>0</v>
      </c>
      <c r="H16" s="20" t="s">
        <v>80</v>
      </c>
      <c r="I16" s="1">
        <v>21.099999999999998</v>
      </c>
      <c r="J16" s="6">
        <f t="shared" si="1"/>
        <v>0.34533551554828146</v>
      </c>
      <c r="L16" s="5" t="s">
        <v>102</v>
      </c>
      <c r="M16" s="22" t="s">
        <v>81</v>
      </c>
      <c r="N16" s="6">
        <v>1.1456628477905077E-2</v>
      </c>
    </row>
    <row r="17" spans="2:14" x14ac:dyDescent="0.3">
      <c r="B17" s="5" t="s">
        <v>1</v>
      </c>
      <c r="C17" s="15" t="s">
        <v>78</v>
      </c>
      <c r="D17" s="1">
        <v>30.999999999999996</v>
      </c>
      <c r="E17" s="6">
        <f t="shared" si="0"/>
        <v>0.12715340442986053</v>
      </c>
      <c r="G17" s="5" t="s">
        <v>1</v>
      </c>
      <c r="H17" s="20" t="s">
        <v>80</v>
      </c>
      <c r="I17" s="1">
        <v>12.2</v>
      </c>
      <c r="J17" s="6">
        <f t="shared" si="1"/>
        <v>0.19967266775777412</v>
      </c>
      <c r="L17" s="5" t="s">
        <v>8</v>
      </c>
      <c r="M17" s="22" t="s">
        <v>81</v>
      </c>
      <c r="N17" s="6">
        <v>1.6366612111292963E-3</v>
      </c>
    </row>
    <row r="18" spans="2:14" ht="28.8" x14ac:dyDescent="0.3">
      <c r="B18" s="5" t="s">
        <v>7</v>
      </c>
      <c r="C18" s="15" t="s">
        <v>78</v>
      </c>
      <c r="D18" s="1">
        <v>2.8999999999999995</v>
      </c>
      <c r="E18" s="6">
        <f t="shared" si="0"/>
        <v>1.1894995898277274E-2</v>
      </c>
      <c r="G18" s="5" t="s">
        <v>31</v>
      </c>
      <c r="H18" s="20" t="s">
        <v>80</v>
      </c>
      <c r="I18" s="1">
        <v>5.0999999999999996</v>
      </c>
      <c r="J18" s="6">
        <f t="shared" si="1"/>
        <v>8.3469721767594096E-2</v>
      </c>
      <c r="L18" s="5" t="s">
        <v>9</v>
      </c>
      <c r="M18" s="22" t="s">
        <v>81</v>
      </c>
      <c r="N18" s="6">
        <v>4.9099836333878887E-3</v>
      </c>
    </row>
    <row r="19" spans="2:14" ht="43.2" x14ac:dyDescent="0.3">
      <c r="B19" s="5" t="s">
        <v>10</v>
      </c>
      <c r="C19" s="15" t="s">
        <v>78</v>
      </c>
      <c r="D19" s="1">
        <v>9.5</v>
      </c>
      <c r="E19" s="6">
        <f t="shared" si="0"/>
        <v>3.896636587366694E-2</v>
      </c>
      <c r="G19" s="5" t="s">
        <v>7</v>
      </c>
      <c r="H19" s="20" t="s">
        <v>78</v>
      </c>
      <c r="I19" s="1">
        <v>4</v>
      </c>
      <c r="J19" s="6">
        <f t="shared" si="1"/>
        <v>6.5466448445171854E-2</v>
      </c>
      <c r="L19" s="5" t="s">
        <v>20</v>
      </c>
      <c r="M19" s="22" t="s">
        <v>81</v>
      </c>
      <c r="N19" s="6">
        <v>5.073649754500819E-2</v>
      </c>
    </row>
    <row r="20" spans="2:14" x14ac:dyDescent="0.3">
      <c r="B20" s="5" t="s">
        <v>19</v>
      </c>
      <c r="C20" s="19" t="s">
        <v>34</v>
      </c>
      <c r="D20" s="1">
        <v>0.19999999999999973</v>
      </c>
      <c r="E20" s="6">
        <f t="shared" si="0"/>
        <v>8.2034454470877654E-4</v>
      </c>
      <c r="G20" s="5" t="s">
        <v>23</v>
      </c>
      <c r="H20" s="22" t="s">
        <v>34</v>
      </c>
      <c r="I20" s="1">
        <v>0.1</v>
      </c>
      <c r="J20" s="6">
        <f t="shared" si="1"/>
        <v>1.6366612111292963E-3</v>
      </c>
      <c r="L20" s="5" t="s">
        <v>11</v>
      </c>
      <c r="M20" s="22" t="s">
        <v>81</v>
      </c>
      <c r="N20" s="6">
        <v>4.9099836333878853E-3</v>
      </c>
    </row>
    <row r="21" spans="2:14" ht="28.8" x14ac:dyDescent="0.3">
      <c r="B21" s="5" t="s">
        <v>102</v>
      </c>
      <c r="C21" s="19" t="s">
        <v>34</v>
      </c>
      <c r="D21" s="1">
        <v>6.3999999999999995</v>
      </c>
      <c r="E21" s="6">
        <f t="shared" si="0"/>
        <v>2.6251025430680884E-2</v>
      </c>
      <c r="G21" s="5" t="s">
        <v>29</v>
      </c>
      <c r="H21" s="22" t="s">
        <v>34</v>
      </c>
      <c r="I21" s="1">
        <v>0</v>
      </c>
      <c r="J21" s="6">
        <f t="shared" si="1"/>
        <v>0</v>
      </c>
      <c r="L21" s="5" t="s">
        <v>13</v>
      </c>
      <c r="M21" s="22" t="s">
        <v>81</v>
      </c>
      <c r="N21" s="6">
        <v>3.2733224222585926E-3</v>
      </c>
    </row>
    <row r="22" spans="2:14" ht="28.8" x14ac:dyDescent="0.3">
      <c r="B22" s="5" t="s">
        <v>21</v>
      </c>
      <c r="C22" s="19" t="s">
        <v>34</v>
      </c>
      <c r="D22" s="1">
        <v>2.1999999999999993</v>
      </c>
      <c r="E22" s="6">
        <f t="shared" si="0"/>
        <v>9.0237899917965519E-3</v>
      </c>
      <c r="G22" s="5" t="s">
        <v>102</v>
      </c>
      <c r="H22" s="22" t="s">
        <v>34</v>
      </c>
      <c r="I22" s="1">
        <v>0.70000000000000018</v>
      </c>
      <c r="J22" s="6">
        <f t="shared" si="1"/>
        <v>1.1456628477905077E-2</v>
      </c>
      <c r="L22" s="5" t="s">
        <v>12</v>
      </c>
      <c r="M22" s="22" t="s">
        <v>81</v>
      </c>
      <c r="N22" s="6">
        <v>1.3093289689034371E-2</v>
      </c>
    </row>
    <row r="23" spans="2:14" x14ac:dyDescent="0.3">
      <c r="B23" s="5" t="s">
        <v>23</v>
      </c>
      <c r="C23" s="19" t="s">
        <v>34</v>
      </c>
      <c r="D23" s="1">
        <v>3.0000000000000004</v>
      </c>
      <c r="E23" s="6">
        <f t="shared" si="0"/>
        <v>1.2305168170631667E-2</v>
      </c>
      <c r="G23" s="5" t="s">
        <v>21</v>
      </c>
      <c r="H23" s="22" t="s">
        <v>34</v>
      </c>
      <c r="I23" s="1">
        <v>0.2</v>
      </c>
      <c r="J23" s="6">
        <f t="shared" si="1"/>
        <v>3.2733224222585926E-3</v>
      </c>
      <c r="L23" s="5" t="s">
        <v>14</v>
      </c>
      <c r="M23" s="22" t="s">
        <v>81</v>
      </c>
      <c r="N23" s="6">
        <v>0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3.7</v>
      </c>
      <c r="J24" s="6">
        <f t="shared" si="1"/>
        <v>6.0556464811783964E-2</v>
      </c>
      <c r="L24" s="5" t="s">
        <v>21</v>
      </c>
      <c r="M24" s="22" t="s">
        <v>81</v>
      </c>
      <c r="N24" s="6">
        <v>3.2733224222585926E-3</v>
      </c>
    </row>
    <row r="25" spans="2:14" x14ac:dyDescent="0.3">
      <c r="B25" s="5" t="s">
        <v>101</v>
      </c>
      <c r="C25" s="19" t="s">
        <v>34</v>
      </c>
      <c r="D25" s="1">
        <v>10.9</v>
      </c>
      <c r="E25" s="6">
        <f t="shared" si="0"/>
        <v>4.4708777686628384E-2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2.7</v>
      </c>
      <c r="E26" s="6">
        <f t="shared" si="0"/>
        <v>1.1074651353568499E-2</v>
      </c>
      <c r="G26" s="5" t="s">
        <v>28</v>
      </c>
      <c r="H26" s="22" t="s">
        <v>34</v>
      </c>
      <c r="I26" s="1">
        <v>0.19999999999999996</v>
      </c>
      <c r="J26" s="6">
        <f t="shared" si="1"/>
        <v>3.2733224222585918E-3</v>
      </c>
      <c r="L26" s="5" t="s">
        <v>101</v>
      </c>
      <c r="M26" s="22" t="s">
        <v>81</v>
      </c>
      <c r="N26" s="6">
        <v>6.0556464811783964E-2</v>
      </c>
    </row>
    <row r="27" spans="2:14" x14ac:dyDescent="0.3">
      <c r="B27" s="5" t="s">
        <v>8</v>
      </c>
      <c r="C27" s="18" t="s">
        <v>62</v>
      </c>
      <c r="D27" s="1">
        <v>4.5</v>
      </c>
      <c r="E27" s="6">
        <f t="shared" si="0"/>
        <v>1.8457752255947497E-2</v>
      </c>
      <c r="G27" s="5" t="s">
        <v>8</v>
      </c>
      <c r="H27" s="18" t="s">
        <v>62</v>
      </c>
      <c r="I27" s="1">
        <v>0.1</v>
      </c>
      <c r="J27" s="6">
        <f t="shared" si="1"/>
        <v>1.6366612111292963E-3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2.8</v>
      </c>
      <c r="E28" s="6">
        <f t="shared" si="0"/>
        <v>1.1484823625922886E-2</v>
      </c>
      <c r="G28" s="5" t="s">
        <v>9</v>
      </c>
      <c r="H28" s="18" t="s">
        <v>62</v>
      </c>
      <c r="I28" s="1">
        <v>0.3</v>
      </c>
      <c r="J28" s="6">
        <f t="shared" si="1"/>
        <v>4.9099836333878887E-3</v>
      </c>
      <c r="L28" s="5" t="s">
        <v>27</v>
      </c>
      <c r="M28" s="22" t="s">
        <v>81</v>
      </c>
      <c r="N28" s="6">
        <v>6.7103109656301133E-2</v>
      </c>
    </row>
    <row r="29" spans="2:14" x14ac:dyDescent="0.3">
      <c r="B29" s="5" t="s">
        <v>11</v>
      </c>
      <c r="C29" s="18" t="s">
        <v>62</v>
      </c>
      <c r="D29" s="1">
        <v>3</v>
      </c>
      <c r="E29" s="6">
        <f t="shared" si="0"/>
        <v>1.2305168170631665E-2</v>
      </c>
      <c r="G29" s="5" t="s">
        <v>11</v>
      </c>
      <c r="H29" s="18" t="s">
        <v>62</v>
      </c>
      <c r="I29" s="1">
        <v>0.29999999999999982</v>
      </c>
      <c r="J29" s="6">
        <f t="shared" si="1"/>
        <v>4.9099836333878853E-3</v>
      </c>
      <c r="L29" s="5" t="s">
        <v>28</v>
      </c>
      <c r="M29" s="22" t="s">
        <v>81</v>
      </c>
      <c r="N29" s="6">
        <v>3.2733224222585918E-3</v>
      </c>
    </row>
    <row r="30" spans="2:14" ht="43.2" x14ac:dyDescent="0.3">
      <c r="B30" s="5" t="s">
        <v>12</v>
      </c>
      <c r="C30" s="18" t="s">
        <v>62</v>
      </c>
      <c r="D30" s="1">
        <v>3.3</v>
      </c>
      <c r="E30" s="6">
        <f t="shared" si="0"/>
        <v>1.353568498769483E-2</v>
      </c>
      <c r="G30" s="5" t="s">
        <v>13</v>
      </c>
      <c r="H30" s="18" t="s">
        <v>62</v>
      </c>
      <c r="I30" s="1">
        <v>0.2</v>
      </c>
      <c r="J30" s="6">
        <f t="shared" si="1"/>
        <v>3.2733224222585926E-3</v>
      </c>
      <c r="L30" s="5" t="s">
        <v>22</v>
      </c>
      <c r="M30" s="22" t="s">
        <v>81</v>
      </c>
      <c r="N30" s="6">
        <v>0</v>
      </c>
    </row>
    <row r="31" spans="2:14" ht="43.2" x14ac:dyDescent="0.3">
      <c r="B31" s="5" t="s">
        <v>13</v>
      </c>
      <c r="C31" s="18" t="s">
        <v>62</v>
      </c>
      <c r="D31" s="1">
        <v>5.4</v>
      </c>
      <c r="E31" s="6">
        <f t="shared" si="0"/>
        <v>2.2149302707136997E-2</v>
      </c>
      <c r="G31" s="5" t="s">
        <v>12</v>
      </c>
      <c r="H31" s="18" t="s">
        <v>62</v>
      </c>
      <c r="I31" s="1">
        <v>0.8</v>
      </c>
      <c r="J31" s="6">
        <f t="shared" si="1"/>
        <v>1.3093289689034371E-2</v>
      </c>
      <c r="L31" s="5" t="s">
        <v>16</v>
      </c>
      <c r="M31" s="22" t="s">
        <v>81</v>
      </c>
      <c r="N31" s="6">
        <v>4.9099836333878853E-3</v>
      </c>
    </row>
    <row r="32" spans="2:14" x14ac:dyDescent="0.3">
      <c r="B32" s="5" t="s">
        <v>14</v>
      </c>
      <c r="C32" s="18" t="s">
        <v>62</v>
      </c>
      <c r="D32" s="1">
        <v>0.3</v>
      </c>
      <c r="E32" s="6">
        <f t="shared" si="0"/>
        <v>1.2305168170631663E-3</v>
      </c>
      <c r="G32" s="5" t="s">
        <v>14</v>
      </c>
      <c r="H32" s="18" t="s">
        <v>62</v>
      </c>
      <c r="I32" s="1">
        <v>0</v>
      </c>
      <c r="J32" s="6">
        <f t="shared" si="1"/>
        <v>0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</v>
      </c>
      <c r="E33" s="6">
        <f t="shared" si="0"/>
        <v>0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0</v>
      </c>
    </row>
    <row r="34" spans="2:14" x14ac:dyDescent="0.3">
      <c r="B34" s="5" t="s">
        <v>16</v>
      </c>
      <c r="C34" s="18" t="s">
        <v>62</v>
      </c>
      <c r="D34" s="1">
        <v>2.4</v>
      </c>
      <c r="E34" s="6">
        <f t="shared" si="0"/>
        <v>9.8441345365053307E-3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0</v>
      </c>
    </row>
    <row r="35" spans="2:14" ht="28.8" x14ac:dyDescent="0.3">
      <c r="B35" s="5" t="s">
        <v>17</v>
      </c>
      <c r="C35" s="18" t="s">
        <v>62</v>
      </c>
      <c r="D35" s="1">
        <v>0</v>
      </c>
      <c r="E35" s="6">
        <f t="shared" si="0"/>
        <v>0</v>
      </c>
      <c r="G35" s="5" t="s">
        <v>16</v>
      </c>
      <c r="H35" s="18" t="s">
        <v>62</v>
      </c>
      <c r="I35" s="1">
        <v>0.29999999999999982</v>
      </c>
      <c r="J35" s="6">
        <f t="shared" si="1"/>
        <v>4.9099836333878853E-3</v>
      </c>
      <c r="L35" s="5" t="s">
        <v>18</v>
      </c>
      <c r="M35" s="22" t="s">
        <v>81</v>
      </c>
      <c r="N35" s="6">
        <v>0</v>
      </c>
    </row>
    <row r="36" spans="2:14" ht="28.8" x14ac:dyDescent="0.3">
      <c r="B36" s="5" t="s">
        <v>18</v>
      </c>
      <c r="C36" s="18" t="s">
        <v>62</v>
      </c>
      <c r="D36" s="1">
        <v>3.3000000000000007</v>
      </c>
      <c r="E36" s="6">
        <f t="shared" si="0"/>
        <v>1.3535684987694835E-2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6.5466448445171854E-2</v>
      </c>
    </row>
    <row r="37" spans="2:14" x14ac:dyDescent="0.3">
      <c r="B37" s="5" t="s">
        <v>22</v>
      </c>
      <c r="C37" s="18" t="s">
        <v>62</v>
      </c>
      <c r="D37" s="1">
        <v>3.5999999999999996</v>
      </c>
      <c r="E37" s="6">
        <f t="shared" si="0"/>
        <v>1.4766201804757996E-2</v>
      </c>
      <c r="G37" s="5" t="s">
        <v>30</v>
      </c>
      <c r="H37" s="18" t="s">
        <v>62</v>
      </c>
      <c r="I37" s="1">
        <v>0</v>
      </c>
      <c r="J37" s="6">
        <f t="shared" si="1"/>
        <v>0</v>
      </c>
      <c r="L37" s="5" t="s">
        <v>0</v>
      </c>
      <c r="M37" s="20" t="s">
        <v>83</v>
      </c>
      <c r="N37" s="6">
        <v>0.34533551554828146</v>
      </c>
    </row>
    <row r="38" spans="2:14" x14ac:dyDescent="0.3">
      <c r="B38" s="5" t="s">
        <v>25</v>
      </c>
      <c r="C38" s="18" t="s">
        <v>62</v>
      </c>
      <c r="D38" s="1">
        <v>0.1</v>
      </c>
      <c r="E38" s="6">
        <f t="shared" si="0"/>
        <v>4.1017227235438887E-4</v>
      </c>
      <c r="G38" s="5" t="s">
        <v>26</v>
      </c>
      <c r="H38" s="18" t="s">
        <v>62</v>
      </c>
      <c r="I38" s="1">
        <v>0</v>
      </c>
      <c r="J38" s="6">
        <f t="shared" si="1"/>
        <v>0</v>
      </c>
      <c r="L38" s="5" t="s">
        <v>1</v>
      </c>
      <c r="M38" s="20" t="s">
        <v>83</v>
      </c>
      <c r="N38" s="6">
        <v>0.19967266775777412</v>
      </c>
    </row>
    <row r="39" spans="2:14" ht="28.8" x14ac:dyDescent="0.3">
      <c r="B39" s="5" t="s">
        <v>26</v>
      </c>
      <c r="C39" s="18" t="s">
        <v>62</v>
      </c>
      <c r="D39" s="1">
        <v>9.6</v>
      </c>
      <c r="E39" s="6">
        <f t="shared" si="0"/>
        <v>3.9376538146021323E-2</v>
      </c>
      <c r="G39" s="5" t="s">
        <v>18</v>
      </c>
      <c r="H39" s="18" t="s">
        <v>62</v>
      </c>
      <c r="I39" s="1">
        <v>0</v>
      </c>
      <c r="J39" s="6">
        <f t="shared" si="1"/>
        <v>0</v>
      </c>
      <c r="L39" s="5" t="s">
        <v>31</v>
      </c>
      <c r="M39" s="21" t="s">
        <v>84</v>
      </c>
      <c r="N39" s="6">
        <v>8.3469721767594096E-2</v>
      </c>
    </row>
    <row r="40" spans="2:14" x14ac:dyDescent="0.3">
      <c r="D40" s="4">
        <v>243.79999999999998</v>
      </c>
      <c r="E40" s="8">
        <f>SUM(E9:E39)</f>
        <v>1</v>
      </c>
      <c r="I40" s="4">
        <v>61.1</v>
      </c>
      <c r="J40" s="8">
        <f t="shared" ref="J40" si="2">I40/61.1</f>
        <v>1</v>
      </c>
      <c r="N40" s="6">
        <v>1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0.39048400328137811</v>
      </c>
      <c r="G43" s="5" t="s">
        <v>63</v>
      </c>
      <c r="H43" s="6">
        <f>SUM(J9:J11)</f>
        <v>0.176759410801964</v>
      </c>
    </row>
    <row r="44" spans="2:14" x14ac:dyDescent="0.3">
      <c r="B44" s="5" t="s">
        <v>64</v>
      </c>
      <c r="C44" s="6">
        <f>SUM(E12:E15)</f>
        <v>0.11443806398687448</v>
      </c>
      <c r="G44" s="5" t="s">
        <v>64</v>
      </c>
      <c r="H44" s="6">
        <f>SUM(J12:J15)</f>
        <v>1.636661211129296E-2</v>
      </c>
    </row>
    <row r="45" spans="2:14" x14ac:dyDescent="0.3">
      <c r="B45" s="5" t="s">
        <v>78</v>
      </c>
      <c r="C45" s="6">
        <f>SUM(E16:E19)</f>
        <v>0.23379819524200163</v>
      </c>
      <c r="G45" s="5" t="s">
        <v>78</v>
      </c>
      <c r="H45" s="6">
        <f>SUM(J16:J19)</f>
        <v>0.69394435351882167</v>
      </c>
    </row>
    <row r="46" spans="2:14" x14ac:dyDescent="0.3">
      <c r="B46" s="5" t="s">
        <v>34</v>
      </c>
      <c r="C46" s="6">
        <f>SUM(E20:E26)</f>
        <v>0.10418375717801476</v>
      </c>
      <c r="G46" s="5" t="s">
        <v>34</v>
      </c>
      <c r="H46" s="6">
        <f>SUM(J20:J26)</f>
        <v>8.0196399345335526E-2</v>
      </c>
    </row>
    <row r="47" spans="2:14" x14ac:dyDescent="0.3">
      <c r="B47" s="5" t="s">
        <v>62</v>
      </c>
      <c r="C47" s="6">
        <f>SUM(E27:E39)</f>
        <v>0.15709598031173089</v>
      </c>
      <c r="G47" s="5" t="s">
        <v>62</v>
      </c>
      <c r="H47" s="6">
        <f>SUM(J27:J39)</f>
        <v>3.273322422258592E-2</v>
      </c>
    </row>
    <row r="48" spans="2:14" x14ac:dyDescent="0.3">
      <c r="C48" s="1">
        <f>SUM(C43:C47)</f>
        <v>0.99999999999999989</v>
      </c>
      <c r="H48" s="1">
        <f>SUM(H43:H47)</f>
        <v>1</v>
      </c>
    </row>
  </sheetData>
  <sortState xmlns:xlrd2="http://schemas.microsoft.com/office/spreadsheetml/2017/richdata2" ref="G9:J39">
    <sortCondition ref="H9:H39"/>
  </sortState>
  <mergeCells count="5">
    <mergeCell ref="P2:S3"/>
    <mergeCell ref="L7:N7"/>
    <mergeCell ref="B7:E7"/>
    <mergeCell ref="G7:J7"/>
    <mergeCell ref="L2:O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EDA9E-5CBB-4A66-93A5-C28B48ADB3DB}">
  <sheetPr>
    <tabColor theme="7" tint="0.59999389629810485"/>
  </sheetPr>
  <dimension ref="B2:O49"/>
  <sheetViews>
    <sheetView tabSelected="1" workbookViewId="0">
      <selection activeCell="L16" sqref="L16"/>
    </sheetView>
  </sheetViews>
  <sheetFormatPr defaultRowHeight="14.4" x14ac:dyDescent="0.3"/>
  <cols>
    <col min="2" max="3" width="20.109375" customWidth="1"/>
    <col min="5" max="5" width="11.5546875" customWidth="1"/>
    <col min="7" max="7" width="23.6640625" customWidth="1"/>
    <col min="8" max="8" width="19.5546875" customWidth="1"/>
    <col min="10" max="10" width="11" customWidth="1"/>
    <col min="12" max="12" width="25.44140625" customWidth="1"/>
    <col min="13" max="13" width="14.109375" customWidth="1"/>
  </cols>
  <sheetData>
    <row r="2" spans="2:15" ht="18" x14ac:dyDescent="0.35">
      <c r="B2" s="3" t="s">
        <v>60</v>
      </c>
      <c r="C2" s="3"/>
      <c r="L2" s="50" t="s">
        <v>38</v>
      </c>
      <c r="M2" s="50"/>
      <c r="N2" s="50"/>
      <c r="O2" s="50"/>
    </row>
    <row r="3" spans="2:15" ht="18" x14ac:dyDescent="0.35">
      <c r="B3" s="3"/>
      <c r="C3" s="3"/>
      <c r="L3" s="4"/>
      <c r="M3" s="4" t="s">
        <v>39</v>
      </c>
      <c r="N3" s="4" t="s">
        <v>40</v>
      </c>
      <c r="O3" s="4" t="s">
        <v>41</v>
      </c>
    </row>
    <row r="4" spans="2:15" ht="18" x14ac:dyDescent="0.35">
      <c r="B4" s="3"/>
      <c r="C4" s="3"/>
      <c r="L4" s="4" t="s">
        <v>34</v>
      </c>
      <c r="M4" s="1"/>
      <c r="N4" s="1">
        <v>17</v>
      </c>
      <c r="O4" s="1">
        <v>7</v>
      </c>
    </row>
    <row r="5" spans="2:15" ht="18" x14ac:dyDescent="0.35">
      <c r="B5" s="3"/>
      <c r="C5" s="3"/>
      <c r="L5" s="4" t="s">
        <v>35</v>
      </c>
      <c r="M5" s="1">
        <v>4</v>
      </c>
      <c r="N5" s="1"/>
      <c r="O5" s="1"/>
    </row>
    <row r="7" spans="2:15" ht="13.8" customHeight="1" x14ac:dyDescent="0.3">
      <c r="B7" s="52" t="s">
        <v>34</v>
      </c>
      <c r="C7" s="53"/>
      <c r="D7" s="53"/>
      <c r="E7" s="54"/>
      <c r="G7" s="46" t="s">
        <v>35</v>
      </c>
      <c r="H7" s="46"/>
      <c r="I7" s="46"/>
      <c r="J7" s="46"/>
      <c r="L7" s="46" t="s">
        <v>86</v>
      </c>
      <c r="M7" s="46"/>
      <c r="N7" s="46"/>
    </row>
    <row r="8" spans="2:15" ht="13.8" customHeight="1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5" ht="13.8" customHeight="1" x14ac:dyDescent="0.3">
      <c r="B9" s="5" t="s">
        <v>2</v>
      </c>
      <c r="C9" s="16" t="s">
        <v>63</v>
      </c>
      <c r="D9" s="1">
        <v>28</v>
      </c>
      <c r="E9" s="6">
        <f>D9/243.3</f>
        <v>0.11508425811755034</v>
      </c>
      <c r="G9" s="5" t="s">
        <v>2</v>
      </c>
      <c r="H9" s="21" t="s">
        <v>63</v>
      </c>
      <c r="I9" s="1">
        <v>0.1</v>
      </c>
      <c r="J9" s="6">
        <f t="shared" ref="J9:J39" si="0">I9/142</f>
        <v>7.0422535211267609E-4</v>
      </c>
      <c r="L9" s="5" t="s">
        <v>2</v>
      </c>
      <c r="M9" s="22" t="s">
        <v>81</v>
      </c>
      <c r="N9" s="6">
        <v>7.0422535211267609E-4</v>
      </c>
    </row>
    <row r="10" spans="2:15" ht="13.8" customHeight="1" x14ac:dyDescent="0.3">
      <c r="B10" s="5" t="s">
        <v>20</v>
      </c>
      <c r="C10" s="16" t="s">
        <v>63</v>
      </c>
      <c r="D10" s="1">
        <v>4.7000000000000011</v>
      </c>
      <c r="E10" s="6">
        <f t="shared" ref="E10:E40" si="1">D10/243.3</f>
        <v>1.9317714755445956E-2</v>
      </c>
      <c r="G10" s="5" t="s">
        <v>20</v>
      </c>
      <c r="H10" s="21" t="s">
        <v>63</v>
      </c>
      <c r="I10" s="1">
        <v>0.19999999999999996</v>
      </c>
      <c r="J10" s="6">
        <f t="shared" si="0"/>
        <v>1.4084507042253518E-3</v>
      </c>
      <c r="L10" s="5" t="s">
        <v>3</v>
      </c>
      <c r="M10" s="22" t="s">
        <v>81</v>
      </c>
      <c r="N10" s="6">
        <v>0</v>
      </c>
    </row>
    <row r="11" spans="2:15" ht="13.8" customHeight="1" x14ac:dyDescent="0.3">
      <c r="B11" s="5" t="s">
        <v>27</v>
      </c>
      <c r="C11" s="16" t="s">
        <v>63</v>
      </c>
      <c r="D11" s="1">
        <v>4.5</v>
      </c>
      <c r="E11" s="6">
        <f t="shared" si="1"/>
        <v>1.849568434032059E-2</v>
      </c>
      <c r="G11" s="5" t="s">
        <v>27</v>
      </c>
      <c r="H11" s="21" t="s">
        <v>63</v>
      </c>
      <c r="I11" s="1">
        <v>1.1000000000000001</v>
      </c>
      <c r="J11" s="6">
        <f t="shared" si="0"/>
        <v>7.7464788732394376E-3</v>
      </c>
      <c r="L11" s="5" t="s">
        <v>4</v>
      </c>
      <c r="M11" s="22" t="s">
        <v>81</v>
      </c>
      <c r="N11" s="6">
        <v>2.1126760563380301E-3</v>
      </c>
    </row>
    <row r="12" spans="2:15" ht="13.8" customHeight="1" x14ac:dyDescent="0.3">
      <c r="B12" s="5" t="s">
        <v>3</v>
      </c>
      <c r="C12" s="17" t="s">
        <v>64</v>
      </c>
      <c r="D12" s="1">
        <v>14.100000000000001</v>
      </c>
      <c r="E12" s="6">
        <f t="shared" si="1"/>
        <v>5.795314426633786E-2</v>
      </c>
      <c r="G12" s="5" t="s">
        <v>3</v>
      </c>
      <c r="H12" s="17" t="s">
        <v>64</v>
      </c>
      <c r="I12" s="1">
        <v>0</v>
      </c>
      <c r="J12" s="6">
        <f t="shared" si="0"/>
        <v>0</v>
      </c>
      <c r="L12" s="5" t="s">
        <v>5</v>
      </c>
      <c r="M12" s="22" t="s">
        <v>81</v>
      </c>
      <c r="N12" s="6">
        <v>0</v>
      </c>
    </row>
    <row r="13" spans="2:15" ht="13.8" customHeight="1" x14ac:dyDescent="0.3">
      <c r="B13" s="5" t="s">
        <v>4</v>
      </c>
      <c r="C13" s="17" t="s">
        <v>64</v>
      </c>
      <c r="D13" s="1">
        <v>4.3</v>
      </c>
      <c r="E13" s="6">
        <f t="shared" si="1"/>
        <v>1.767365392519523E-2</v>
      </c>
      <c r="G13" s="5" t="s">
        <v>4</v>
      </c>
      <c r="H13" s="17" t="s">
        <v>64</v>
      </c>
      <c r="I13" s="1">
        <v>0.30000000000000027</v>
      </c>
      <c r="J13" s="6">
        <f t="shared" si="0"/>
        <v>2.1126760563380301E-3</v>
      </c>
      <c r="L13" s="5" t="s">
        <v>6</v>
      </c>
      <c r="M13" s="22" t="s">
        <v>81</v>
      </c>
      <c r="N13" s="6">
        <v>0</v>
      </c>
    </row>
    <row r="14" spans="2:15" ht="13.8" customHeight="1" x14ac:dyDescent="0.3">
      <c r="B14" s="5" t="s">
        <v>5</v>
      </c>
      <c r="C14" s="17" t="s">
        <v>64</v>
      </c>
      <c r="D14" s="1">
        <v>0</v>
      </c>
      <c r="E14" s="6">
        <f t="shared" si="1"/>
        <v>0</v>
      </c>
      <c r="G14" s="5" t="s">
        <v>5</v>
      </c>
      <c r="H14" s="17" t="s">
        <v>64</v>
      </c>
      <c r="I14" s="1">
        <v>0</v>
      </c>
      <c r="J14" s="6">
        <f t="shared" si="0"/>
        <v>0</v>
      </c>
      <c r="L14" s="5" t="s">
        <v>23</v>
      </c>
      <c r="M14" s="22" t="s">
        <v>81</v>
      </c>
      <c r="N14" s="6">
        <v>7.0422535211267609E-4</v>
      </c>
    </row>
    <row r="15" spans="2:15" ht="13.8" customHeight="1" x14ac:dyDescent="0.3">
      <c r="B15" s="5" t="s">
        <v>6</v>
      </c>
      <c r="C15" s="17" t="s">
        <v>64</v>
      </c>
      <c r="D15" s="1">
        <v>0</v>
      </c>
      <c r="E15" s="6">
        <f t="shared" si="1"/>
        <v>0</v>
      </c>
      <c r="G15" s="5" t="s">
        <v>6</v>
      </c>
      <c r="H15" s="17" t="s">
        <v>64</v>
      </c>
      <c r="I15" s="1">
        <v>0</v>
      </c>
      <c r="J15" s="6">
        <f t="shared" si="0"/>
        <v>0</v>
      </c>
      <c r="L15" s="5" t="s">
        <v>29</v>
      </c>
      <c r="M15" s="22" t="s">
        <v>81</v>
      </c>
      <c r="N15" s="6">
        <v>0</v>
      </c>
    </row>
    <row r="16" spans="2:15" ht="13.8" customHeight="1" x14ac:dyDescent="0.3">
      <c r="B16" s="5" t="s">
        <v>0</v>
      </c>
      <c r="C16" s="15" t="s">
        <v>78</v>
      </c>
      <c r="D16" s="1">
        <v>5.9</v>
      </c>
      <c r="E16" s="6">
        <f t="shared" si="1"/>
        <v>2.424989724619811E-2</v>
      </c>
      <c r="G16" s="5" t="s">
        <v>0</v>
      </c>
      <c r="H16" s="20" t="s">
        <v>80</v>
      </c>
      <c r="I16" s="1">
        <v>95.600000000000009</v>
      </c>
      <c r="J16" s="6">
        <f t="shared" si="0"/>
        <v>0.67323943661971841</v>
      </c>
      <c r="L16" s="5" t="s">
        <v>102</v>
      </c>
      <c r="M16" s="22" t="s">
        <v>81</v>
      </c>
      <c r="N16" s="6">
        <v>9.1549295774647869E-3</v>
      </c>
    </row>
    <row r="17" spans="2:14" ht="13.8" customHeight="1" x14ac:dyDescent="0.3">
      <c r="B17" s="5" t="s">
        <v>1</v>
      </c>
      <c r="C17" s="15" t="s">
        <v>78</v>
      </c>
      <c r="D17" s="1">
        <v>35.799999999999997</v>
      </c>
      <c r="E17" s="6">
        <f t="shared" si="1"/>
        <v>0.14714344430743936</v>
      </c>
      <c r="G17" s="5" t="s">
        <v>1</v>
      </c>
      <c r="H17" s="20" t="s">
        <v>80</v>
      </c>
      <c r="I17" s="1">
        <v>32.799999999999997</v>
      </c>
      <c r="J17" s="6">
        <f t="shared" si="0"/>
        <v>0.23098591549295772</v>
      </c>
      <c r="L17" s="5" t="s">
        <v>8</v>
      </c>
      <c r="M17" s="22" t="s">
        <v>81</v>
      </c>
      <c r="N17" s="6">
        <v>0</v>
      </c>
    </row>
    <row r="18" spans="2:14" ht="13.8" customHeight="1" x14ac:dyDescent="0.3">
      <c r="B18" s="5" t="s">
        <v>7</v>
      </c>
      <c r="C18" s="15" t="s">
        <v>78</v>
      </c>
      <c r="D18" s="1">
        <v>1.4</v>
      </c>
      <c r="E18" s="6">
        <f t="shared" si="1"/>
        <v>5.754212905877517E-3</v>
      </c>
      <c r="G18" s="5" t="s">
        <v>31</v>
      </c>
      <c r="H18" s="20" t="s">
        <v>80</v>
      </c>
      <c r="I18" s="1">
        <v>1.5999999999999996</v>
      </c>
      <c r="J18" s="6">
        <f t="shared" si="0"/>
        <v>1.1267605633802814E-2</v>
      </c>
      <c r="L18" s="5" t="s">
        <v>9</v>
      </c>
      <c r="M18" s="22" t="s">
        <v>81</v>
      </c>
      <c r="N18" s="6">
        <v>2.1126760563380301E-3</v>
      </c>
    </row>
    <row r="19" spans="2:14" ht="13.8" customHeight="1" x14ac:dyDescent="0.3">
      <c r="B19" s="5" t="s">
        <v>10</v>
      </c>
      <c r="C19" s="15" t="s">
        <v>78</v>
      </c>
      <c r="D19" s="1">
        <v>2.1999999999999993</v>
      </c>
      <c r="E19" s="6">
        <f t="shared" si="1"/>
        <v>9.0423345663789532E-3</v>
      </c>
      <c r="G19" s="5" t="s">
        <v>7</v>
      </c>
      <c r="H19" s="20" t="s">
        <v>78</v>
      </c>
      <c r="I19" s="1">
        <v>1</v>
      </c>
      <c r="J19" s="6">
        <f t="shared" si="0"/>
        <v>7.0422535211267607E-3</v>
      </c>
      <c r="L19" s="5" t="s">
        <v>20</v>
      </c>
      <c r="M19" s="22" t="s">
        <v>81</v>
      </c>
      <c r="N19" s="6">
        <v>1.4084507042253518E-3</v>
      </c>
    </row>
    <row r="20" spans="2:14" ht="13.8" customHeight="1" x14ac:dyDescent="0.3">
      <c r="B20" s="5" t="s">
        <v>19</v>
      </c>
      <c r="C20" s="19" t="s">
        <v>34</v>
      </c>
      <c r="D20" s="1">
        <v>0.1</v>
      </c>
      <c r="E20" s="6">
        <f t="shared" si="1"/>
        <v>4.1101520756267981E-4</v>
      </c>
      <c r="G20" s="5" t="s">
        <v>23</v>
      </c>
      <c r="H20" s="22" t="s">
        <v>34</v>
      </c>
      <c r="I20" s="1">
        <v>0.1</v>
      </c>
      <c r="J20" s="6">
        <f t="shared" si="0"/>
        <v>7.0422535211267609E-4</v>
      </c>
      <c r="L20" s="5" t="s">
        <v>11</v>
      </c>
      <c r="M20" s="22" t="s">
        <v>81</v>
      </c>
      <c r="N20" s="6">
        <v>2.1126760563380301E-3</v>
      </c>
    </row>
    <row r="21" spans="2:14" ht="13.8" customHeight="1" x14ac:dyDescent="0.3">
      <c r="B21" s="5" t="s">
        <v>102</v>
      </c>
      <c r="C21" s="19" t="s">
        <v>34</v>
      </c>
      <c r="D21" s="1">
        <v>7</v>
      </c>
      <c r="E21" s="6">
        <f t="shared" si="1"/>
        <v>2.8771064529387585E-2</v>
      </c>
      <c r="G21" s="5" t="s">
        <v>29</v>
      </c>
      <c r="H21" s="22" t="s">
        <v>34</v>
      </c>
      <c r="I21" s="1">
        <v>0</v>
      </c>
      <c r="J21" s="6">
        <f t="shared" si="0"/>
        <v>0</v>
      </c>
      <c r="L21" s="5" t="s">
        <v>13</v>
      </c>
      <c r="M21" s="22" t="s">
        <v>81</v>
      </c>
      <c r="N21" s="6">
        <v>3.5211267605633804E-3</v>
      </c>
    </row>
    <row r="22" spans="2:14" ht="13.8" customHeight="1" x14ac:dyDescent="0.3">
      <c r="B22" s="5" t="s">
        <v>21</v>
      </c>
      <c r="C22" s="19" t="s">
        <v>34</v>
      </c>
      <c r="D22" s="1">
        <v>1.6000000000000005</v>
      </c>
      <c r="E22" s="6">
        <f t="shared" si="1"/>
        <v>6.5762433210028786E-3</v>
      </c>
      <c r="G22" s="5" t="s">
        <v>102</v>
      </c>
      <c r="H22" s="22" t="s">
        <v>34</v>
      </c>
      <c r="I22" s="1">
        <v>1.2999999999999998</v>
      </c>
      <c r="J22" s="6">
        <f t="shared" si="0"/>
        <v>9.1549295774647869E-3</v>
      </c>
      <c r="L22" s="5" t="s">
        <v>12</v>
      </c>
      <c r="M22" s="22" t="s">
        <v>81</v>
      </c>
      <c r="N22" s="6">
        <v>1.6901408450704224E-2</v>
      </c>
    </row>
    <row r="23" spans="2:14" ht="13.8" customHeight="1" x14ac:dyDescent="0.3">
      <c r="B23" s="5" t="s">
        <v>23</v>
      </c>
      <c r="C23" s="19" t="s">
        <v>34</v>
      </c>
      <c r="D23" s="1">
        <v>1.6999999999999997</v>
      </c>
      <c r="E23" s="6">
        <f t="shared" si="1"/>
        <v>6.9872585285655556E-3</v>
      </c>
      <c r="G23" s="5" t="s">
        <v>21</v>
      </c>
      <c r="H23" s="22" t="s">
        <v>34</v>
      </c>
      <c r="I23" s="1">
        <v>0</v>
      </c>
      <c r="J23" s="6">
        <f t="shared" si="0"/>
        <v>0</v>
      </c>
      <c r="L23" s="5" t="s">
        <v>14</v>
      </c>
      <c r="M23" s="22" t="s">
        <v>81</v>
      </c>
      <c r="N23" s="6">
        <v>0</v>
      </c>
    </row>
    <row r="24" spans="2:14" ht="13.8" customHeight="1" x14ac:dyDescent="0.3">
      <c r="B24" s="5" t="s">
        <v>24</v>
      </c>
      <c r="C24" s="19" t="s">
        <v>34</v>
      </c>
      <c r="D24" s="1">
        <v>37.299999999999997</v>
      </c>
      <c r="E24" s="6">
        <f t="shared" si="1"/>
        <v>0.15330867242087956</v>
      </c>
      <c r="G24" s="5" t="s">
        <v>101</v>
      </c>
      <c r="H24" s="22" t="s">
        <v>34</v>
      </c>
      <c r="I24" s="1">
        <v>1.2000000000000002</v>
      </c>
      <c r="J24" s="6">
        <f t="shared" si="0"/>
        <v>8.4507042253521136E-3</v>
      </c>
      <c r="L24" s="5" t="s">
        <v>21</v>
      </c>
      <c r="M24" s="22" t="s">
        <v>81</v>
      </c>
      <c r="N24" s="6">
        <v>0</v>
      </c>
    </row>
    <row r="25" spans="2:14" ht="13.8" customHeight="1" x14ac:dyDescent="0.3">
      <c r="B25" s="5" t="s">
        <v>101</v>
      </c>
      <c r="C25" s="19" t="s">
        <v>34</v>
      </c>
      <c r="D25" s="1">
        <v>8.4999999999999982</v>
      </c>
      <c r="E25" s="6">
        <f t="shared" si="1"/>
        <v>3.4936292642827778E-2</v>
      </c>
      <c r="G25" s="5" t="s">
        <v>24</v>
      </c>
      <c r="H25" s="22" t="s">
        <v>34</v>
      </c>
      <c r="I25" s="1">
        <v>0</v>
      </c>
      <c r="J25" s="6">
        <f t="shared" si="0"/>
        <v>0</v>
      </c>
      <c r="L25" s="5" t="s">
        <v>15</v>
      </c>
      <c r="M25" s="22" t="s">
        <v>81</v>
      </c>
      <c r="N25" s="6">
        <v>0</v>
      </c>
    </row>
    <row r="26" spans="2:14" ht="13.8" customHeight="1" x14ac:dyDescent="0.3">
      <c r="B26" s="5" t="s">
        <v>28</v>
      </c>
      <c r="C26" s="19" t="s">
        <v>34</v>
      </c>
      <c r="D26" s="1">
        <v>1.3000000000000003</v>
      </c>
      <c r="E26" s="6">
        <f t="shared" si="1"/>
        <v>5.3431976983148383E-3</v>
      </c>
      <c r="G26" s="5" t="s">
        <v>28</v>
      </c>
      <c r="H26" s="22" t="s">
        <v>34</v>
      </c>
      <c r="I26" s="1">
        <v>0</v>
      </c>
      <c r="J26" s="6">
        <f t="shared" si="0"/>
        <v>0</v>
      </c>
      <c r="L26" s="5" t="s">
        <v>101</v>
      </c>
      <c r="M26" s="22" t="s">
        <v>81</v>
      </c>
      <c r="N26" s="6">
        <v>8.4507042253521136E-3</v>
      </c>
    </row>
    <row r="27" spans="2:14" ht="13.8" customHeight="1" x14ac:dyDescent="0.3">
      <c r="B27" s="5" t="s">
        <v>47</v>
      </c>
      <c r="C27" s="19" t="s">
        <v>34</v>
      </c>
      <c r="D27" s="1">
        <v>28.8</v>
      </c>
      <c r="E27" s="6">
        <f t="shared" si="1"/>
        <v>0.11837237977805179</v>
      </c>
      <c r="G27" s="5" t="s">
        <v>8</v>
      </c>
      <c r="H27" s="18" t="s">
        <v>62</v>
      </c>
      <c r="I27" s="1">
        <v>0</v>
      </c>
      <c r="J27" s="6">
        <f t="shared" si="0"/>
        <v>0</v>
      </c>
      <c r="L27" s="5" t="s">
        <v>24</v>
      </c>
      <c r="M27" s="22" t="s">
        <v>81</v>
      </c>
      <c r="N27" s="6">
        <v>0</v>
      </c>
    </row>
    <row r="28" spans="2:14" ht="13.8" customHeight="1" x14ac:dyDescent="0.3">
      <c r="B28" s="5" t="s">
        <v>8</v>
      </c>
      <c r="C28" s="18" t="s">
        <v>62</v>
      </c>
      <c r="D28" s="1">
        <v>1.7999999999999998</v>
      </c>
      <c r="E28" s="6">
        <f t="shared" si="1"/>
        <v>7.398273736128236E-3</v>
      </c>
      <c r="G28" s="5" t="s">
        <v>9</v>
      </c>
      <c r="H28" s="18" t="s">
        <v>62</v>
      </c>
      <c r="I28" s="1">
        <v>0.30000000000000027</v>
      </c>
      <c r="J28" s="6">
        <f t="shared" si="0"/>
        <v>2.1126760563380301E-3</v>
      </c>
      <c r="L28" s="5" t="s">
        <v>27</v>
      </c>
      <c r="M28" s="22" t="s">
        <v>81</v>
      </c>
      <c r="N28" s="6">
        <v>7.7464788732394376E-3</v>
      </c>
    </row>
    <row r="29" spans="2:14" ht="13.8" customHeight="1" x14ac:dyDescent="0.3">
      <c r="B29" s="5" t="s">
        <v>9</v>
      </c>
      <c r="C29" s="18" t="s">
        <v>62</v>
      </c>
      <c r="D29" s="1">
        <v>2.8</v>
      </c>
      <c r="E29" s="6">
        <f t="shared" si="1"/>
        <v>1.1508425811755034E-2</v>
      </c>
      <c r="G29" s="5" t="s">
        <v>11</v>
      </c>
      <c r="H29" s="18" t="s">
        <v>62</v>
      </c>
      <c r="I29" s="1">
        <v>0.30000000000000027</v>
      </c>
      <c r="J29" s="6">
        <f t="shared" si="0"/>
        <v>2.1126760563380301E-3</v>
      </c>
      <c r="L29" s="5" t="s">
        <v>28</v>
      </c>
      <c r="M29" s="22" t="s">
        <v>81</v>
      </c>
      <c r="N29" s="6">
        <v>0</v>
      </c>
    </row>
    <row r="30" spans="2:14" ht="13.8" customHeight="1" x14ac:dyDescent="0.3">
      <c r="B30" s="5" t="s">
        <v>11</v>
      </c>
      <c r="C30" s="18" t="s">
        <v>62</v>
      </c>
      <c r="D30" s="1">
        <v>2.5999999999999996</v>
      </c>
      <c r="E30" s="6">
        <f t="shared" si="1"/>
        <v>1.0686395396629673E-2</v>
      </c>
      <c r="G30" s="5" t="s">
        <v>13</v>
      </c>
      <c r="H30" s="18" t="s">
        <v>62</v>
      </c>
      <c r="I30" s="1">
        <v>0.5</v>
      </c>
      <c r="J30" s="6">
        <f t="shared" si="0"/>
        <v>3.5211267605633804E-3</v>
      </c>
      <c r="L30" s="5" t="s">
        <v>22</v>
      </c>
      <c r="M30" s="22" t="s">
        <v>81</v>
      </c>
      <c r="N30" s="6">
        <v>0</v>
      </c>
    </row>
    <row r="31" spans="2:14" ht="13.8" customHeight="1" x14ac:dyDescent="0.3">
      <c r="B31" s="5" t="s">
        <v>12</v>
      </c>
      <c r="C31" s="18" t="s">
        <v>62</v>
      </c>
      <c r="D31" s="1">
        <v>1.1000000000000001</v>
      </c>
      <c r="E31" s="6">
        <f t="shared" si="1"/>
        <v>4.5211672831894784E-3</v>
      </c>
      <c r="G31" s="5" t="s">
        <v>12</v>
      </c>
      <c r="H31" s="18" t="s">
        <v>62</v>
      </c>
      <c r="I31" s="1">
        <v>2.4</v>
      </c>
      <c r="J31" s="6">
        <f t="shared" si="0"/>
        <v>1.6901408450704224E-2</v>
      </c>
      <c r="L31" s="5" t="s">
        <v>16</v>
      </c>
      <c r="M31" s="22" t="s">
        <v>81</v>
      </c>
      <c r="N31" s="6">
        <v>0</v>
      </c>
    </row>
    <row r="32" spans="2:14" ht="13.8" customHeight="1" x14ac:dyDescent="0.3">
      <c r="B32" s="5" t="s">
        <v>13</v>
      </c>
      <c r="C32" s="18" t="s">
        <v>62</v>
      </c>
      <c r="D32" s="1">
        <v>3.9999999999999991</v>
      </c>
      <c r="E32" s="6">
        <f t="shared" si="1"/>
        <v>1.6440608302507188E-2</v>
      </c>
      <c r="G32" s="5" t="s">
        <v>14</v>
      </c>
      <c r="H32" s="18" t="s">
        <v>62</v>
      </c>
      <c r="I32" s="1">
        <v>0</v>
      </c>
      <c r="J32" s="6">
        <f t="shared" si="0"/>
        <v>0</v>
      </c>
      <c r="L32" s="5" t="s">
        <v>17</v>
      </c>
      <c r="M32" s="22" t="s">
        <v>81</v>
      </c>
      <c r="N32" s="6">
        <v>0</v>
      </c>
    </row>
    <row r="33" spans="2:14" ht="13.8" customHeight="1" x14ac:dyDescent="0.3">
      <c r="B33" s="5" t="s">
        <v>14</v>
      </c>
      <c r="C33" s="18" t="s">
        <v>62</v>
      </c>
      <c r="D33" s="1">
        <v>0.1</v>
      </c>
      <c r="E33" s="6">
        <f t="shared" si="1"/>
        <v>4.1101520756267981E-4</v>
      </c>
      <c r="G33" s="5" t="s">
        <v>15</v>
      </c>
      <c r="H33" s="18" t="s">
        <v>62</v>
      </c>
      <c r="I33" s="1">
        <v>0</v>
      </c>
      <c r="J33" s="6">
        <f t="shared" si="0"/>
        <v>0</v>
      </c>
      <c r="L33" s="5" t="s">
        <v>30</v>
      </c>
      <c r="M33" s="22" t="s">
        <v>81</v>
      </c>
      <c r="N33" s="6">
        <v>0</v>
      </c>
    </row>
    <row r="34" spans="2:14" ht="13.8" customHeight="1" x14ac:dyDescent="0.3">
      <c r="B34" s="5" t="s">
        <v>15</v>
      </c>
      <c r="C34" s="18" t="s">
        <v>62</v>
      </c>
      <c r="D34" s="1">
        <v>0</v>
      </c>
      <c r="E34" s="6">
        <f t="shared" si="1"/>
        <v>0</v>
      </c>
      <c r="G34" s="5" t="s">
        <v>22</v>
      </c>
      <c r="H34" s="18" t="s">
        <v>62</v>
      </c>
      <c r="I34" s="1">
        <v>0</v>
      </c>
      <c r="J34" s="6">
        <f t="shared" si="0"/>
        <v>0</v>
      </c>
      <c r="L34" s="5" t="s">
        <v>26</v>
      </c>
      <c r="M34" s="22" t="s">
        <v>81</v>
      </c>
      <c r="N34" s="6">
        <v>7.0422535211267609E-4</v>
      </c>
    </row>
    <row r="35" spans="2:14" ht="13.8" customHeight="1" x14ac:dyDescent="0.3">
      <c r="B35" s="5" t="s">
        <v>16</v>
      </c>
      <c r="C35" s="18" t="s">
        <v>62</v>
      </c>
      <c r="D35" s="1">
        <v>12.099999999999998</v>
      </c>
      <c r="E35" s="6">
        <f t="shared" si="1"/>
        <v>4.9732840115084248E-2</v>
      </c>
      <c r="G35" s="5" t="s">
        <v>16</v>
      </c>
      <c r="H35" s="18" t="s">
        <v>62</v>
      </c>
      <c r="I35" s="1">
        <v>0</v>
      </c>
      <c r="J35" s="6">
        <f t="shared" si="0"/>
        <v>0</v>
      </c>
      <c r="L35" s="5" t="s">
        <v>18</v>
      </c>
      <c r="M35" s="22" t="s">
        <v>81</v>
      </c>
      <c r="N35" s="6">
        <v>2.1830985915492956E-2</v>
      </c>
    </row>
    <row r="36" spans="2:14" ht="13.8" customHeight="1" x14ac:dyDescent="0.3">
      <c r="B36" s="5" t="s">
        <v>17</v>
      </c>
      <c r="C36" s="18" t="s">
        <v>62</v>
      </c>
      <c r="D36" s="1">
        <v>0</v>
      </c>
      <c r="E36" s="6">
        <f t="shared" si="1"/>
        <v>0</v>
      </c>
      <c r="G36" s="5" t="s">
        <v>17</v>
      </c>
      <c r="H36" s="18" t="s">
        <v>62</v>
      </c>
      <c r="I36" s="1">
        <v>0</v>
      </c>
      <c r="J36" s="6">
        <f t="shared" si="0"/>
        <v>0</v>
      </c>
      <c r="L36" s="5" t="s">
        <v>7</v>
      </c>
      <c r="M36" s="18" t="s">
        <v>82</v>
      </c>
      <c r="N36" s="6">
        <v>7.0422535211267607E-3</v>
      </c>
    </row>
    <row r="37" spans="2:14" ht="13.8" customHeight="1" x14ac:dyDescent="0.3">
      <c r="B37" s="5" t="s">
        <v>18</v>
      </c>
      <c r="C37" s="18" t="s">
        <v>62</v>
      </c>
      <c r="D37" s="1">
        <v>0.5</v>
      </c>
      <c r="E37" s="6">
        <f t="shared" si="1"/>
        <v>2.055076037813399E-3</v>
      </c>
      <c r="G37" s="5" t="s">
        <v>30</v>
      </c>
      <c r="H37" s="18" t="s">
        <v>62</v>
      </c>
      <c r="I37" s="1">
        <v>0</v>
      </c>
      <c r="J37" s="6">
        <f t="shared" si="0"/>
        <v>0</v>
      </c>
      <c r="L37" s="5" t="s">
        <v>0</v>
      </c>
      <c r="M37" s="20" t="s">
        <v>83</v>
      </c>
      <c r="N37" s="6">
        <v>0.67323943661971841</v>
      </c>
    </row>
    <row r="38" spans="2:14" ht="13.8" customHeight="1" x14ac:dyDescent="0.3">
      <c r="B38" s="5" t="s">
        <v>22</v>
      </c>
      <c r="C38" s="18" t="s">
        <v>62</v>
      </c>
      <c r="D38" s="1">
        <v>19.200000000000003</v>
      </c>
      <c r="E38" s="6">
        <f t="shared" si="1"/>
        <v>7.891491985203454E-2</v>
      </c>
      <c r="G38" s="5" t="s">
        <v>26</v>
      </c>
      <c r="H38" s="18" t="s">
        <v>62</v>
      </c>
      <c r="I38" s="1">
        <v>0.1</v>
      </c>
      <c r="J38" s="6">
        <f t="shared" si="0"/>
        <v>7.0422535211267609E-4</v>
      </c>
      <c r="L38" s="5" t="s">
        <v>1</v>
      </c>
      <c r="M38" s="20" t="s">
        <v>83</v>
      </c>
      <c r="N38" s="6">
        <v>0.23098591549295772</v>
      </c>
    </row>
    <row r="39" spans="2:14" ht="13.8" customHeight="1" x14ac:dyDescent="0.3">
      <c r="B39" s="5" t="s">
        <v>25</v>
      </c>
      <c r="C39" s="18" t="s">
        <v>62</v>
      </c>
      <c r="D39" s="1">
        <v>0</v>
      </c>
      <c r="E39" s="6">
        <f t="shared" si="1"/>
        <v>0</v>
      </c>
      <c r="G39" s="5" t="s">
        <v>18</v>
      </c>
      <c r="H39" s="18" t="s">
        <v>62</v>
      </c>
      <c r="I39" s="1">
        <v>3.0999999999999996</v>
      </c>
      <c r="J39" s="6">
        <f t="shared" si="0"/>
        <v>2.1830985915492956E-2</v>
      </c>
      <c r="L39" s="5" t="s">
        <v>31</v>
      </c>
      <c r="M39" s="21" t="s">
        <v>84</v>
      </c>
      <c r="N39" s="6">
        <v>1.1267605633802814E-2</v>
      </c>
    </row>
    <row r="40" spans="2:14" ht="13.8" customHeight="1" x14ac:dyDescent="0.3">
      <c r="B40" s="5" t="s">
        <v>26</v>
      </c>
      <c r="C40" s="18" t="s">
        <v>62</v>
      </c>
      <c r="D40" s="1">
        <v>11.899999999999999</v>
      </c>
      <c r="E40" s="6">
        <f t="shared" si="1"/>
        <v>4.8910809699958889E-2</v>
      </c>
      <c r="I40" s="4">
        <f>SUM(I9:I39)</f>
        <v>142.00000000000003</v>
      </c>
      <c r="J40" s="8">
        <f t="shared" ref="J40" si="2">I40/142</f>
        <v>1.0000000000000002</v>
      </c>
      <c r="N40" s="8">
        <v>1</v>
      </c>
    </row>
    <row r="41" spans="2:14" ht="13.8" customHeight="1" x14ac:dyDescent="0.3">
      <c r="D41" s="4">
        <f>SUM(D9:D40)</f>
        <v>243.30000000000004</v>
      </c>
      <c r="E41" s="8">
        <f>SUM(E9:E40)</f>
        <v>1.0000000000000002</v>
      </c>
    </row>
    <row r="42" spans="2:14" ht="13.8" customHeight="1" x14ac:dyDescent="0.3"/>
    <row r="43" spans="2:14" x14ac:dyDescent="0.3">
      <c r="B43" s="24" t="s">
        <v>61</v>
      </c>
      <c r="C43" s="24" t="s">
        <v>50</v>
      </c>
      <c r="G43" s="24" t="s">
        <v>61</v>
      </c>
      <c r="H43" s="24" t="s">
        <v>50</v>
      </c>
    </row>
    <row r="44" spans="2:14" x14ac:dyDescent="0.3">
      <c r="B44" s="5" t="s">
        <v>63</v>
      </c>
      <c r="C44" s="6">
        <f>SUM(E9:E11)</f>
        <v>0.15289765721331688</v>
      </c>
      <c r="G44" s="5" t="s">
        <v>63</v>
      </c>
      <c r="H44" s="6">
        <f>SUM(J9:J11)</f>
        <v>9.8591549295774655E-3</v>
      </c>
    </row>
    <row r="45" spans="2:14" x14ac:dyDescent="0.3">
      <c r="B45" s="5" t="s">
        <v>64</v>
      </c>
      <c r="C45" s="6">
        <f>SUM(E12:E15)</f>
        <v>7.562679819153309E-2</v>
      </c>
      <c r="G45" s="5" t="s">
        <v>64</v>
      </c>
      <c r="H45" s="6">
        <f>SUM(J12:J15)</f>
        <v>2.1126760563380301E-3</v>
      </c>
    </row>
    <row r="46" spans="2:14" x14ac:dyDescent="0.3">
      <c r="B46" s="5" t="s">
        <v>78</v>
      </c>
      <c r="C46" s="6">
        <f>SUM(E16:E19)</f>
        <v>0.18618988902589395</v>
      </c>
      <c r="G46" s="5" t="s">
        <v>78</v>
      </c>
      <c r="H46" s="6">
        <f>SUM(J16:J19)</f>
        <v>0.92253521126760574</v>
      </c>
    </row>
    <row r="47" spans="2:14" x14ac:dyDescent="0.3">
      <c r="B47" s="5" t="s">
        <v>34</v>
      </c>
      <c r="C47" s="6">
        <f>SUM(E20:E27)</f>
        <v>0.35470612412659264</v>
      </c>
      <c r="G47" s="5" t="s">
        <v>34</v>
      </c>
      <c r="H47" s="6">
        <f>SUM(J20:J26)</f>
        <v>1.8309859154929577E-2</v>
      </c>
    </row>
    <row r="48" spans="2:14" x14ac:dyDescent="0.3">
      <c r="B48" s="5" t="s">
        <v>62</v>
      </c>
      <c r="C48" s="6">
        <f>SUM(E28:E40)</f>
        <v>0.23057953144266338</v>
      </c>
      <c r="G48" s="5" t="s">
        <v>62</v>
      </c>
      <c r="H48" s="6">
        <f>SUM(J27:J39)</f>
        <v>4.7183098591549295E-2</v>
      </c>
    </row>
    <row r="49" spans="3:8" x14ac:dyDescent="0.3">
      <c r="C49" s="1">
        <f>SUM(C44:C48)</f>
        <v>1</v>
      </c>
      <c r="H49" s="1">
        <f>SUM(H44:H48)</f>
        <v>1</v>
      </c>
    </row>
  </sheetData>
  <sortState xmlns:xlrd2="http://schemas.microsoft.com/office/spreadsheetml/2017/richdata2" ref="G9:J39">
    <sortCondition ref="H9:H39"/>
  </sortState>
  <mergeCells count="4">
    <mergeCell ref="G7:J7"/>
    <mergeCell ref="B7:E7"/>
    <mergeCell ref="L2:O2"/>
    <mergeCell ref="L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7643-7ED7-440D-8E6A-BBBDCF33101F}">
  <dimension ref="B2:S96"/>
  <sheetViews>
    <sheetView workbookViewId="0">
      <selection activeCell="B22" sqref="B22"/>
    </sheetView>
  </sheetViews>
  <sheetFormatPr defaultRowHeight="14.4" x14ac:dyDescent="0.3"/>
  <cols>
    <col min="2" max="3" width="29.44140625" customWidth="1"/>
    <col min="5" max="5" width="12.77734375" customWidth="1"/>
    <col min="6" max="6" width="12" customWidth="1"/>
    <col min="7" max="7" width="13.21875" customWidth="1"/>
    <col min="9" max="9" width="10.6640625" customWidth="1"/>
    <col min="12" max="12" width="10.88671875" customWidth="1"/>
    <col min="13" max="13" width="5.109375" customWidth="1"/>
    <col min="18" max="18" width="9.109375" customWidth="1"/>
    <col min="19" max="19" width="15.5546875" customWidth="1"/>
  </cols>
  <sheetData>
    <row r="2" spans="2:19" ht="18" x14ac:dyDescent="0.35">
      <c r="B2" s="3" t="s">
        <v>92</v>
      </c>
      <c r="C2" s="3"/>
    </row>
    <row r="3" spans="2:19" ht="18" x14ac:dyDescent="0.35">
      <c r="B3" t="s">
        <v>99</v>
      </c>
      <c r="C3" s="3"/>
    </row>
    <row r="4" spans="2:19" x14ac:dyDescent="0.3">
      <c r="B4" s="10"/>
      <c r="C4" s="10"/>
    </row>
    <row r="5" spans="2:19" x14ac:dyDescent="0.3">
      <c r="B5" s="10" t="s">
        <v>77</v>
      </c>
      <c r="C5" s="10"/>
    </row>
    <row r="7" spans="2:19" ht="15.6" x14ac:dyDescent="0.3">
      <c r="B7" s="45" t="s">
        <v>35</v>
      </c>
      <c r="C7" s="45"/>
      <c r="D7" s="45"/>
      <c r="E7" s="45"/>
      <c r="F7" s="45"/>
      <c r="G7" s="45"/>
      <c r="H7" s="45"/>
      <c r="I7" s="45"/>
      <c r="J7" s="45"/>
      <c r="K7" s="45"/>
      <c r="L7" s="45"/>
      <c r="N7" s="45" t="s">
        <v>52</v>
      </c>
      <c r="O7" s="45"/>
      <c r="P7" s="45"/>
      <c r="Q7" s="45"/>
      <c r="R7" s="45"/>
      <c r="S7" s="45"/>
    </row>
    <row r="8" spans="2:19" x14ac:dyDescent="0.3">
      <c r="B8" s="4" t="s">
        <v>32</v>
      </c>
      <c r="C8" s="4" t="s">
        <v>61</v>
      </c>
      <c r="D8" s="4" t="s">
        <v>36</v>
      </c>
      <c r="E8" s="4" t="s">
        <v>37</v>
      </c>
      <c r="F8" s="4" t="s">
        <v>49</v>
      </c>
      <c r="G8" s="4" t="s">
        <v>46</v>
      </c>
      <c r="H8" s="4" t="s">
        <v>45</v>
      </c>
      <c r="I8" s="4" t="s">
        <v>44</v>
      </c>
      <c r="J8" s="4" t="s">
        <v>43</v>
      </c>
      <c r="K8" s="4" t="s">
        <v>33</v>
      </c>
      <c r="L8" s="4" t="s">
        <v>50</v>
      </c>
      <c r="N8" s="1"/>
      <c r="O8" s="4" t="s">
        <v>40</v>
      </c>
      <c r="P8" s="4" t="s">
        <v>39</v>
      </c>
      <c r="Q8" s="4" t="s">
        <v>42</v>
      </c>
      <c r="R8" s="4" t="s">
        <v>41</v>
      </c>
      <c r="S8" s="4" t="s">
        <v>54</v>
      </c>
    </row>
    <row r="9" spans="2:19" x14ac:dyDescent="0.3">
      <c r="B9" s="5" t="s">
        <v>2</v>
      </c>
      <c r="C9" s="21" t="s">
        <v>63</v>
      </c>
      <c r="D9" s="1">
        <v>0.1</v>
      </c>
      <c r="E9" s="1">
        <v>0</v>
      </c>
      <c r="F9" s="1">
        <v>11.800000000000004</v>
      </c>
      <c r="G9" s="1">
        <v>0.39999999999999991</v>
      </c>
      <c r="H9" s="1">
        <v>0.1</v>
      </c>
      <c r="I9" s="1">
        <v>3.5999999999999996</v>
      </c>
      <c r="J9" s="1">
        <v>0.1</v>
      </c>
      <c r="K9" s="1">
        <f t="shared" ref="K9:K39" si="0">SUM(D9:J9)</f>
        <v>16.100000000000005</v>
      </c>
      <c r="L9" s="6">
        <f t="shared" ref="L9:L39" si="1">K9/1064.7</f>
        <v>1.5121630506245895E-2</v>
      </c>
      <c r="N9" s="1" t="s">
        <v>36</v>
      </c>
      <c r="O9" s="1"/>
      <c r="P9" s="1">
        <v>8</v>
      </c>
      <c r="Q9" s="1">
        <v>17</v>
      </c>
      <c r="R9" s="1">
        <v>7</v>
      </c>
      <c r="S9" s="1">
        <f>SUM(O9:R9)</f>
        <v>32</v>
      </c>
    </row>
    <row r="10" spans="2:19" ht="28.8" x14ac:dyDescent="0.3">
      <c r="B10" s="5" t="s">
        <v>20</v>
      </c>
      <c r="C10" s="21" t="s">
        <v>63</v>
      </c>
      <c r="D10" s="1">
        <v>12.000000000000002</v>
      </c>
      <c r="E10" s="1">
        <v>0</v>
      </c>
      <c r="F10" s="1">
        <v>0.69999999999999973</v>
      </c>
      <c r="G10" s="1">
        <v>1.7999999999999998</v>
      </c>
      <c r="H10" s="1">
        <v>4.5</v>
      </c>
      <c r="I10" s="1">
        <v>3.1000000000000005</v>
      </c>
      <c r="J10" s="1">
        <v>0.19999999999999996</v>
      </c>
      <c r="K10" s="1">
        <f t="shared" si="0"/>
        <v>22.3</v>
      </c>
      <c r="L10" s="6">
        <f t="shared" si="1"/>
        <v>2.0944867098713252E-2</v>
      </c>
      <c r="N10" s="1" t="s">
        <v>37</v>
      </c>
      <c r="O10" s="1"/>
      <c r="P10" s="1">
        <v>2</v>
      </c>
      <c r="Q10" s="1"/>
      <c r="R10" s="1"/>
      <c r="S10" s="1">
        <f t="shared" ref="S10:S15" si="2">SUM(O10:R10)</f>
        <v>2</v>
      </c>
    </row>
    <row r="11" spans="2:19" x14ac:dyDescent="0.3">
      <c r="B11" s="5" t="s">
        <v>27</v>
      </c>
      <c r="C11" s="21" t="s">
        <v>63</v>
      </c>
      <c r="D11" s="1">
        <v>40.1</v>
      </c>
      <c r="E11" s="1">
        <v>0</v>
      </c>
      <c r="F11" s="1">
        <v>3.9000000000000004</v>
      </c>
      <c r="G11" s="1">
        <v>1.7000000000000002</v>
      </c>
      <c r="H11" s="1">
        <v>2</v>
      </c>
      <c r="I11" s="1">
        <v>4.0999999999999996</v>
      </c>
      <c r="J11" s="1">
        <v>1.1000000000000001</v>
      </c>
      <c r="K11" s="1">
        <f t="shared" si="0"/>
        <v>52.900000000000006</v>
      </c>
      <c r="L11" s="6">
        <f t="shared" si="1"/>
        <v>4.9685357377665072E-2</v>
      </c>
      <c r="N11" s="1" t="s">
        <v>49</v>
      </c>
      <c r="O11" s="1">
        <v>11</v>
      </c>
      <c r="P11" s="1"/>
      <c r="Q11" s="1"/>
      <c r="R11" s="1">
        <v>30</v>
      </c>
      <c r="S11" s="1">
        <f t="shared" si="2"/>
        <v>41</v>
      </c>
    </row>
    <row r="12" spans="2:19" x14ac:dyDescent="0.3">
      <c r="B12" s="5" t="s">
        <v>3</v>
      </c>
      <c r="C12" s="17" t="s">
        <v>64</v>
      </c>
      <c r="D12" s="1">
        <v>1.6</v>
      </c>
      <c r="E12" s="1">
        <v>0.1</v>
      </c>
      <c r="F12" s="1">
        <v>1.5</v>
      </c>
      <c r="G12" s="1">
        <v>0.60000000000000009</v>
      </c>
      <c r="H12" s="1">
        <v>0</v>
      </c>
      <c r="I12" s="1">
        <v>0.89999999999999991</v>
      </c>
      <c r="J12" s="1">
        <v>0</v>
      </c>
      <c r="K12" s="1">
        <f t="shared" si="0"/>
        <v>4.7</v>
      </c>
      <c r="L12" s="6">
        <f t="shared" si="1"/>
        <v>4.4143890297736448E-3</v>
      </c>
      <c r="N12" s="1" t="s">
        <v>46</v>
      </c>
      <c r="O12" s="1"/>
      <c r="P12" s="1">
        <v>11</v>
      </c>
      <c r="Q12" s="1"/>
      <c r="R12" s="1"/>
      <c r="S12" s="1">
        <f t="shared" si="2"/>
        <v>11</v>
      </c>
    </row>
    <row r="13" spans="2:19" ht="28.8" x14ac:dyDescent="0.3">
      <c r="B13" s="5" t="s">
        <v>4</v>
      </c>
      <c r="C13" s="17" t="s">
        <v>64</v>
      </c>
      <c r="D13" s="1">
        <v>1.6000000000000005</v>
      </c>
      <c r="E13" s="1">
        <v>0</v>
      </c>
      <c r="F13" s="1">
        <v>2.7</v>
      </c>
      <c r="G13" s="1">
        <v>1</v>
      </c>
      <c r="H13" s="1">
        <v>2.2999999999999998</v>
      </c>
      <c r="I13" s="1">
        <v>0</v>
      </c>
      <c r="J13" s="1">
        <v>0.30000000000000027</v>
      </c>
      <c r="K13" s="1">
        <f t="shared" si="0"/>
        <v>7.9</v>
      </c>
      <c r="L13" s="6">
        <f t="shared" si="1"/>
        <v>7.4199304968535738E-3</v>
      </c>
      <c r="N13" s="1" t="s">
        <v>45</v>
      </c>
      <c r="O13" s="1"/>
      <c r="P13" s="1">
        <v>14</v>
      </c>
      <c r="Q13" s="1"/>
      <c r="R13" s="1"/>
      <c r="S13" s="1">
        <f t="shared" si="2"/>
        <v>14</v>
      </c>
    </row>
    <row r="14" spans="2:19" x14ac:dyDescent="0.3">
      <c r="B14" s="5" t="s">
        <v>5</v>
      </c>
      <c r="C14" s="17" t="s">
        <v>64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f t="shared" si="0"/>
        <v>0</v>
      </c>
      <c r="L14" s="6">
        <f t="shared" si="1"/>
        <v>0</v>
      </c>
      <c r="N14" s="1" t="s">
        <v>44</v>
      </c>
      <c r="O14" s="1"/>
      <c r="P14" s="1"/>
      <c r="Q14" s="1"/>
      <c r="R14" s="1">
        <v>3</v>
      </c>
      <c r="S14" s="1">
        <f t="shared" si="2"/>
        <v>3</v>
      </c>
    </row>
    <row r="15" spans="2:19" x14ac:dyDescent="0.3">
      <c r="B15" s="5" t="s">
        <v>6</v>
      </c>
      <c r="C15" s="17" t="s">
        <v>64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0.1</v>
      </c>
      <c r="J15" s="1">
        <v>0</v>
      </c>
      <c r="K15" s="1">
        <f t="shared" si="0"/>
        <v>0.1</v>
      </c>
      <c r="L15" s="6">
        <f t="shared" si="1"/>
        <v>9.3923170846247768E-5</v>
      </c>
      <c r="N15" s="1" t="s">
        <v>43</v>
      </c>
      <c r="O15" s="1"/>
      <c r="P15" s="1">
        <v>4</v>
      </c>
      <c r="Q15" s="1"/>
      <c r="R15" s="1"/>
      <c r="S15" s="1">
        <f t="shared" si="2"/>
        <v>4</v>
      </c>
    </row>
    <row r="16" spans="2:19" x14ac:dyDescent="0.3">
      <c r="B16" s="5" t="s">
        <v>0</v>
      </c>
      <c r="C16" s="20" t="s">
        <v>80</v>
      </c>
      <c r="D16" s="1">
        <v>135.29999999999998</v>
      </c>
      <c r="E16" s="1">
        <v>96.1</v>
      </c>
      <c r="F16" s="1">
        <v>193.7</v>
      </c>
      <c r="G16" s="1">
        <v>48.500000000000007</v>
      </c>
      <c r="H16" s="1">
        <v>73.2</v>
      </c>
      <c r="I16" s="1">
        <v>21.099999999999998</v>
      </c>
      <c r="J16" s="1">
        <v>95.600000000000009</v>
      </c>
      <c r="K16" s="1">
        <f t="shared" si="0"/>
        <v>663.5</v>
      </c>
      <c r="L16" s="6">
        <f t="shared" si="1"/>
        <v>0.62318023856485394</v>
      </c>
      <c r="N16" s="1"/>
      <c r="O16" s="1">
        <f>SUM(O9:O15)</f>
        <v>11</v>
      </c>
      <c r="P16" s="1">
        <f t="shared" ref="P16:S16" si="3">SUM(P9:P15)</f>
        <v>39</v>
      </c>
      <c r="Q16" s="1">
        <f t="shared" si="3"/>
        <v>17</v>
      </c>
      <c r="R16" s="1">
        <f t="shared" si="3"/>
        <v>40</v>
      </c>
      <c r="S16" s="1">
        <f t="shared" si="3"/>
        <v>107</v>
      </c>
    </row>
    <row r="17" spans="2:19" x14ac:dyDescent="0.3">
      <c r="B17" s="5" t="s">
        <v>1</v>
      </c>
      <c r="C17" s="20" t="s">
        <v>80</v>
      </c>
      <c r="D17" s="1">
        <v>19.5</v>
      </c>
      <c r="E17" s="1">
        <v>12.4</v>
      </c>
      <c r="F17" s="1">
        <v>22.099999999999994</v>
      </c>
      <c r="G17" s="1">
        <v>2.2999999999999989</v>
      </c>
      <c r="H17" s="1">
        <v>4.0999999999999996</v>
      </c>
      <c r="I17" s="1">
        <v>12.2</v>
      </c>
      <c r="J17" s="1">
        <v>32.799999999999997</v>
      </c>
      <c r="K17" s="1">
        <f t="shared" si="0"/>
        <v>105.39999999999999</v>
      </c>
      <c r="L17" s="6">
        <f t="shared" si="1"/>
        <v>9.8995022071945132E-2</v>
      </c>
    </row>
    <row r="18" spans="2:19" ht="14.4" customHeight="1" x14ac:dyDescent="0.3">
      <c r="B18" s="5" t="s">
        <v>31</v>
      </c>
      <c r="C18" s="20" t="s">
        <v>80</v>
      </c>
      <c r="D18" s="1">
        <v>28.700000000000003</v>
      </c>
      <c r="E18" s="1">
        <v>4.5999999999999996</v>
      </c>
      <c r="F18" s="1">
        <v>28.100000000000009</v>
      </c>
      <c r="G18" s="1">
        <v>2.8999999999999986</v>
      </c>
      <c r="H18" s="1">
        <v>4.7999999999999989</v>
      </c>
      <c r="I18" s="1">
        <v>5.0999999999999996</v>
      </c>
      <c r="J18" s="1">
        <v>1.5999999999999996</v>
      </c>
      <c r="K18" s="1">
        <f t="shared" si="0"/>
        <v>75.8</v>
      </c>
      <c r="L18" s="6">
        <f t="shared" si="1"/>
        <v>7.1193763501455801E-2</v>
      </c>
      <c r="N18" s="42" t="s">
        <v>53</v>
      </c>
      <c r="O18" s="42"/>
      <c r="P18" s="42"/>
      <c r="Q18" s="42"/>
      <c r="R18" s="42"/>
      <c r="S18" s="42"/>
    </row>
    <row r="19" spans="2:19" x14ac:dyDescent="0.3">
      <c r="B19" s="5" t="s">
        <v>7</v>
      </c>
      <c r="C19" s="20" t="s">
        <v>78</v>
      </c>
      <c r="D19" s="1">
        <v>4.4000000000000004</v>
      </c>
      <c r="E19" s="1">
        <v>1.2</v>
      </c>
      <c r="F19" s="1">
        <v>6.6000000000000014</v>
      </c>
      <c r="G19" s="1">
        <v>1.5999999999999996</v>
      </c>
      <c r="H19" s="1">
        <v>3.0999999999999996</v>
      </c>
      <c r="I19" s="1">
        <v>4</v>
      </c>
      <c r="J19" s="1">
        <v>1</v>
      </c>
      <c r="K19" s="1">
        <f t="shared" si="0"/>
        <v>21.900000000000002</v>
      </c>
      <c r="L19" s="6">
        <f t="shared" si="1"/>
        <v>2.0569174415328264E-2</v>
      </c>
      <c r="N19" s="42"/>
      <c r="O19" s="42"/>
      <c r="P19" s="42"/>
      <c r="Q19" s="42"/>
      <c r="R19" s="42"/>
      <c r="S19" s="42"/>
    </row>
    <row r="20" spans="2:19" x14ac:dyDescent="0.3">
      <c r="B20" s="5" t="s">
        <v>23</v>
      </c>
      <c r="C20" s="22" t="s">
        <v>34</v>
      </c>
      <c r="D20" s="1">
        <v>0</v>
      </c>
      <c r="E20" s="1">
        <v>0</v>
      </c>
      <c r="F20" s="1">
        <v>0.89999999999999947</v>
      </c>
      <c r="G20" s="1">
        <v>0.1</v>
      </c>
      <c r="H20" s="1">
        <v>0.1</v>
      </c>
      <c r="I20" s="1">
        <v>0.1</v>
      </c>
      <c r="J20" s="1">
        <v>0.1</v>
      </c>
      <c r="K20" s="1">
        <f t="shared" si="0"/>
        <v>1.2999999999999996</v>
      </c>
      <c r="L20" s="6">
        <f t="shared" si="1"/>
        <v>1.2210012210012206E-3</v>
      </c>
      <c r="N20" s="42"/>
      <c r="O20" s="42"/>
      <c r="P20" s="42"/>
      <c r="Q20" s="42"/>
      <c r="R20" s="42"/>
      <c r="S20" s="42"/>
    </row>
    <row r="21" spans="2:19" x14ac:dyDescent="0.3">
      <c r="B21" s="5" t="s">
        <v>29</v>
      </c>
      <c r="C21" s="22" t="s">
        <v>34</v>
      </c>
      <c r="D21" s="1">
        <v>0.1</v>
      </c>
      <c r="E21" s="1">
        <v>0</v>
      </c>
      <c r="F21" s="1">
        <v>2.2000000000000002</v>
      </c>
      <c r="G21" s="1">
        <v>0.1</v>
      </c>
      <c r="H21" s="1">
        <v>0.1</v>
      </c>
      <c r="I21" s="1">
        <v>0</v>
      </c>
      <c r="J21" s="1">
        <v>0</v>
      </c>
      <c r="K21" s="1">
        <f t="shared" si="0"/>
        <v>2.5000000000000004</v>
      </c>
      <c r="L21" s="6">
        <f t="shared" si="1"/>
        <v>2.3480792711561946E-3</v>
      </c>
    </row>
    <row r="22" spans="2:19" x14ac:dyDescent="0.3">
      <c r="B22" s="5" t="s">
        <v>102</v>
      </c>
      <c r="C22" s="22" t="s">
        <v>34</v>
      </c>
      <c r="D22" s="1">
        <v>1.3000000000000003</v>
      </c>
      <c r="E22" s="1">
        <v>0.1</v>
      </c>
      <c r="F22" s="1">
        <v>3.4000000000000004</v>
      </c>
      <c r="G22" s="1">
        <v>0.79999999999999982</v>
      </c>
      <c r="H22" s="1">
        <v>1</v>
      </c>
      <c r="I22" s="1">
        <v>0.70000000000000018</v>
      </c>
      <c r="J22" s="1">
        <v>1.2999999999999998</v>
      </c>
      <c r="K22" s="1">
        <f t="shared" si="0"/>
        <v>8.6000000000000014</v>
      </c>
      <c r="L22" s="6">
        <f t="shared" si="1"/>
        <v>8.0773926927773087E-3</v>
      </c>
    </row>
    <row r="23" spans="2:19" x14ac:dyDescent="0.3">
      <c r="B23" s="5" t="s">
        <v>21</v>
      </c>
      <c r="C23" s="22" t="s">
        <v>34</v>
      </c>
      <c r="D23" s="1">
        <v>0.69999999999999973</v>
      </c>
      <c r="E23" s="1">
        <v>0</v>
      </c>
      <c r="F23" s="1">
        <v>2.0999999999999992</v>
      </c>
      <c r="G23" s="1">
        <v>0.3</v>
      </c>
      <c r="H23" s="1">
        <v>0.19999999999999996</v>
      </c>
      <c r="I23" s="1">
        <v>0.2</v>
      </c>
      <c r="J23" s="1">
        <v>0</v>
      </c>
      <c r="K23" s="1">
        <f t="shared" si="0"/>
        <v>3.4999999999999991</v>
      </c>
      <c r="L23" s="6">
        <f t="shared" si="1"/>
        <v>3.2873109796186708E-3</v>
      </c>
    </row>
    <row r="24" spans="2:19" x14ac:dyDescent="0.3">
      <c r="B24" s="5" t="s">
        <v>101</v>
      </c>
      <c r="C24" s="22" t="s">
        <v>34</v>
      </c>
      <c r="D24" s="1">
        <v>7.7</v>
      </c>
      <c r="E24" s="1">
        <v>0.70000000000000018</v>
      </c>
      <c r="F24" s="1">
        <v>4.2</v>
      </c>
      <c r="G24" s="1">
        <v>3.8</v>
      </c>
      <c r="H24" s="1">
        <v>5.0999999999999996</v>
      </c>
      <c r="I24" s="1">
        <v>3.7</v>
      </c>
      <c r="J24" s="1">
        <v>1.2000000000000002</v>
      </c>
      <c r="K24" s="1">
        <f t="shared" si="0"/>
        <v>26.4</v>
      </c>
      <c r="L24" s="6">
        <f t="shared" si="1"/>
        <v>2.4795717103409408E-2</v>
      </c>
    </row>
    <row r="25" spans="2:19" x14ac:dyDescent="0.3">
      <c r="B25" s="5" t="s">
        <v>24</v>
      </c>
      <c r="C25" s="22" t="s">
        <v>34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f t="shared" si="0"/>
        <v>0</v>
      </c>
      <c r="L25" s="6">
        <f t="shared" si="1"/>
        <v>0</v>
      </c>
    </row>
    <row r="26" spans="2:19" x14ac:dyDescent="0.3">
      <c r="B26" s="5" t="s">
        <v>28</v>
      </c>
      <c r="C26" s="22" t="s">
        <v>34</v>
      </c>
      <c r="D26" s="1">
        <v>0</v>
      </c>
      <c r="E26" s="1">
        <v>0</v>
      </c>
      <c r="F26" s="1">
        <v>0.3</v>
      </c>
      <c r="G26" s="1">
        <v>0</v>
      </c>
      <c r="H26" s="1">
        <v>0</v>
      </c>
      <c r="I26" s="1">
        <v>0.19999999999999996</v>
      </c>
      <c r="J26" s="1">
        <v>0</v>
      </c>
      <c r="K26" s="1">
        <f t="shared" si="0"/>
        <v>0.49999999999999994</v>
      </c>
      <c r="L26" s="6">
        <f t="shared" si="1"/>
        <v>4.696158542312388E-4</v>
      </c>
    </row>
    <row r="27" spans="2:19" x14ac:dyDescent="0.3">
      <c r="B27" s="5" t="s">
        <v>8</v>
      </c>
      <c r="C27" s="18" t="s">
        <v>62</v>
      </c>
      <c r="D27" s="1">
        <v>0.9</v>
      </c>
      <c r="E27" s="1">
        <v>0</v>
      </c>
      <c r="F27" s="1">
        <v>0.2</v>
      </c>
      <c r="G27" s="1">
        <v>0</v>
      </c>
      <c r="H27" s="1">
        <v>0.19999999999999996</v>
      </c>
      <c r="I27" s="1">
        <v>0.1</v>
      </c>
      <c r="J27" s="1">
        <v>0</v>
      </c>
      <c r="K27" s="1">
        <f t="shared" si="0"/>
        <v>1.4000000000000001</v>
      </c>
      <c r="L27" s="6">
        <f t="shared" si="1"/>
        <v>1.3149243918474688E-3</v>
      </c>
    </row>
    <row r="28" spans="2:19" x14ac:dyDescent="0.3">
      <c r="B28" s="5" t="s">
        <v>9</v>
      </c>
      <c r="C28" s="18" t="s">
        <v>62</v>
      </c>
      <c r="D28" s="1">
        <v>0.60000000000000009</v>
      </c>
      <c r="E28" s="1">
        <v>0</v>
      </c>
      <c r="F28" s="1">
        <v>0.59999999999999987</v>
      </c>
      <c r="G28" s="1">
        <v>0.39999999999999991</v>
      </c>
      <c r="H28" s="1">
        <v>0.1</v>
      </c>
      <c r="I28" s="1">
        <v>0.3</v>
      </c>
      <c r="J28" s="1">
        <v>0.30000000000000027</v>
      </c>
      <c r="K28" s="1">
        <f t="shared" si="0"/>
        <v>2.3000000000000003</v>
      </c>
      <c r="L28" s="6">
        <f t="shared" si="1"/>
        <v>2.1602329294636989E-3</v>
      </c>
    </row>
    <row r="29" spans="2:19" x14ac:dyDescent="0.3">
      <c r="B29" s="5" t="s">
        <v>11</v>
      </c>
      <c r="C29" s="18" t="s">
        <v>62</v>
      </c>
      <c r="D29" s="1">
        <v>4.4999999999999991</v>
      </c>
      <c r="E29" s="1">
        <v>0.70000000000000018</v>
      </c>
      <c r="F29" s="1">
        <v>2.6999999999999993</v>
      </c>
      <c r="G29" s="1">
        <v>0.30000000000000027</v>
      </c>
      <c r="H29" s="1">
        <v>0</v>
      </c>
      <c r="I29" s="1">
        <v>0.29999999999999982</v>
      </c>
      <c r="J29" s="1">
        <v>0.30000000000000027</v>
      </c>
      <c r="K29" s="1">
        <f t="shared" si="0"/>
        <v>8.8000000000000007</v>
      </c>
      <c r="L29" s="6">
        <f t="shared" si="1"/>
        <v>8.2652390344698044E-3</v>
      </c>
    </row>
    <row r="30" spans="2:19" ht="28.8" x14ac:dyDescent="0.3">
      <c r="B30" s="5" t="s">
        <v>13</v>
      </c>
      <c r="C30" s="18" t="s">
        <v>62</v>
      </c>
      <c r="D30" s="1">
        <v>8.1</v>
      </c>
      <c r="E30" s="1">
        <v>0.10000000000000009</v>
      </c>
      <c r="F30" s="1">
        <v>2.2999999999999998</v>
      </c>
      <c r="G30" s="1">
        <v>2</v>
      </c>
      <c r="H30" s="1">
        <v>0.29999999999999982</v>
      </c>
      <c r="I30" s="1">
        <v>0.2</v>
      </c>
      <c r="J30" s="1">
        <v>0.5</v>
      </c>
      <c r="K30" s="1">
        <f t="shared" si="0"/>
        <v>13.5</v>
      </c>
      <c r="L30" s="6">
        <f t="shared" si="1"/>
        <v>1.2679628064243449E-2</v>
      </c>
    </row>
    <row r="31" spans="2:19" ht="28.8" x14ac:dyDescent="0.3">
      <c r="B31" s="5" t="s">
        <v>12</v>
      </c>
      <c r="C31" s="18" t="s">
        <v>62</v>
      </c>
      <c r="D31" s="1">
        <v>8.2000000000000011</v>
      </c>
      <c r="E31" s="1">
        <v>0</v>
      </c>
      <c r="F31" s="1">
        <v>2.0999999999999996</v>
      </c>
      <c r="G31" s="1">
        <v>0.99999999999999978</v>
      </c>
      <c r="H31" s="1">
        <v>4.1999999999999993</v>
      </c>
      <c r="I31" s="1">
        <v>0.8</v>
      </c>
      <c r="J31" s="1">
        <v>2.4</v>
      </c>
      <c r="K31" s="1">
        <f t="shared" si="0"/>
        <v>18.7</v>
      </c>
      <c r="L31" s="6">
        <f t="shared" si="1"/>
        <v>1.756363294824833E-2</v>
      </c>
    </row>
    <row r="32" spans="2:19" x14ac:dyDescent="0.3">
      <c r="B32" s="5" t="s">
        <v>14</v>
      </c>
      <c r="C32" s="18" t="s">
        <v>62</v>
      </c>
      <c r="D32" s="1">
        <v>0</v>
      </c>
      <c r="E32" s="1">
        <v>0</v>
      </c>
      <c r="F32" s="1">
        <v>0.1</v>
      </c>
      <c r="G32" s="1">
        <v>0</v>
      </c>
      <c r="H32" s="1">
        <v>0</v>
      </c>
      <c r="I32" s="1">
        <v>0</v>
      </c>
      <c r="J32" s="1">
        <v>0</v>
      </c>
      <c r="K32" s="1">
        <f t="shared" si="0"/>
        <v>0.1</v>
      </c>
      <c r="L32" s="6">
        <f t="shared" si="1"/>
        <v>9.3923170846247768E-5</v>
      </c>
    </row>
    <row r="33" spans="2:12" x14ac:dyDescent="0.3">
      <c r="B33" s="5" t="s">
        <v>15</v>
      </c>
      <c r="C33" s="18" t="s">
        <v>62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f t="shared" si="0"/>
        <v>0</v>
      </c>
      <c r="L33" s="6">
        <f t="shared" si="1"/>
        <v>0</v>
      </c>
    </row>
    <row r="34" spans="2:12" x14ac:dyDescent="0.3">
      <c r="B34" s="5" t="s">
        <v>22</v>
      </c>
      <c r="C34" s="18" t="s">
        <v>62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f t="shared" si="0"/>
        <v>0</v>
      </c>
      <c r="L34" s="6">
        <f t="shared" si="1"/>
        <v>0</v>
      </c>
    </row>
    <row r="35" spans="2:12" x14ac:dyDescent="0.3">
      <c r="B35" s="5" t="s">
        <v>16</v>
      </c>
      <c r="C35" s="18" t="s">
        <v>62</v>
      </c>
      <c r="D35" s="1">
        <v>0.19999999999999973</v>
      </c>
      <c r="E35" s="1">
        <v>0.3</v>
      </c>
      <c r="F35" s="1">
        <v>0.79999999999999982</v>
      </c>
      <c r="G35" s="1">
        <v>0</v>
      </c>
      <c r="H35" s="1">
        <v>0</v>
      </c>
      <c r="I35" s="1">
        <v>0.29999999999999982</v>
      </c>
      <c r="J35" s="1">
        <v>0</v>
      </c>
      <c r="K35" s="1">
        <f t="shared" si="0"/>
        <v>1.5999999999999994</v>
      </c>
      <c r="L35" s="6">
        <f t="shared" si="1"/>
        <v>1.5027707335399636E-3</v>
      </c>
    </row>
    <row r="36" spans="2:12" x14ac:dyDescent="0.3">
      <c r="B36" s="5" t="s">
        <v>17</v>
      </c>
      <c r="C36" s="18" t="s">
        <v>62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f t="shared" si="0"/>
        <v>0</v>
      </c>
      <c r="L36" s="6">
        <f t="shared" si="1"/>
        <v>0</v>
      </c>
    </row>
    <row r="37" spans="2:12" x14ac:dyDescent="0.3">
      <c r="B37" s="5" t="s">
        <v>30</v>
      </c>
      <c r="C37" s="18" t="s">
        <v>62</v>
      </c>
      <c r="D37" s="1">
        <v>0.1</v>
      </c>
      <c r="E37" s="1">
        <v>0</v>
      </c>
      <c r="F37" s="1">
        <v>0.2</v>
      </c>
      <c r="G37" s="1">
        <v>0</v>
      </c>
      <c r="H37" s="1">
        <v>0</v>
      </c>
      <c r="I37" s="1">
        <v>0</v>
      </c>
      <c r="J37" s="1">
        <v>0</v>
      </c>
      <c r="K37" s="1">
        <f t="shared" si="0"/>
        <v>0.30000000000000004</v>
      </c>
      <c r="L37" s="6">
        <f t="shared" si="1"/>
        <v>2.8176951253874335E-4</v>
      </c>
    </row>
    <row r="38" spans="2:12" x14ac:dyDescent="0.3">
      <c r="B38" s="5" t="s">
        <v>26</v>
      </c>
      <c r="C38" s="18" t="s">
        <v>62</v>
      </c>
      <c r="D38" s="1">
        <v>0.1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0.1</v>
      </c>
      <c r="K38" s="1">
        <f t="shared" si="0"/>
        <v>0.2</v>
      </c>
      <c r="L38" s="6">
        <f t="shared" si="1"/>
        <v>1.8784634169249554E-4</v>
      </c>
    </row>
    <row r="39" spans="2:12" ht="28.8" x14ac:dyDescent="0.3">
      <c r="B39" s="5" t="s">
        <v>18</v>
      </c>
      <c r="C39" s="18" t="s">
        <v>62</v>
      </c>
      <c r="D39" s="1">
        <v>0.29999999999999982</v>
      </c>
      <c r="E39" s="1">
        <v>0.4</v>
      </c>
      <c r="F39" s="1">
        <v>0.39999999999999991</v>
      </c>
      <c r="G39" s="1">
        <v>0.20000000000000018</v>
      </c>
      <c r="H39" s="1">
        <v>0</v>
      </c>
      <c r="I39" s="1">
        <v>0</v>
      </c>
      <c r="J39" s="1">
        <v>3.0999999999999996</v>
      </c>
      <c r="K39" s="1">
        <f t="shared" si="0"/>
        <v>4.3999999999999995</v>
      </c>
      <c r="L39" s="6">
        <f t="shared" si="1"/>
        <v>4.1326195172349013E-3</v>
      </c>
    </row>
    <row r="40" spans="2:12" x14ac:dyDescent="0.3">
      <c r="D40" s="4">
        <f t="shared" ref="D40:E40" si="4">SUM(D9:D39)</f>
        <v>276.10000000000002</v>
      </c>
      <c r="E40" s="4">
        <f t="shared" si="4"/>
        <v>116.69999999999999</v>
      </c>
      <c r="F40" s="4">
        <v>293.60000000000002</v>
      </c>
      <c r="G40" s="4">
        <v>69.800000000000011</v>
      </c>
      <c r="H40" s="4">
        <v>105.39999999999999</v>
      </c>
      <c r="I40" s="4">
        <v>61.1</v>
      </c>
      <c r="J40" s="4">
        <f t="shared" ref="J40" si="5">SUM(J9:J39)</f>
        <v>142.00000000000003</v>
      </c>
      <c r="K40" s="4">
        <f t="shared" ref="K40" si="6">SUM(K9:K39)</f>
        <v>1064.6999999999998</v>
      </c>
      <c r="L40" s="6">
        <f t="shared" ref="L40" si="7">K40/1064.7</f>
        <v>0.99999999999999978</v>
      </c>
    </row>
    <row r="42" spans="2:12" x14ac:dyDescent="0.3">
      <c r="B42" s="10" t="s">
        <v>76</v>
      </c>
      <c r="C42" s="10"/>
    </row>
    <row r="44" spans="2:12" ht="15.6" x14ac:dyDescent="0.3">
      <c r="B44" s="45" t="s">
        <v>35</v>
      </c>
      <c r="C44" s="45"/>
      <c r="D44" s="45"/>
      <c r="E44" s="45"/>
      <c r="F44" s="45"/>
      <c r="G44" s="45"/>
      <c r="H44" s="45"/>
      <c r="I44" s="45"/>
      <c r="J44" s="13"/>
      <c r="K44" s="13"/>
      <c r="L44" s="13"/>
    </row>
    <row r="45" spans="2:12" x14ac:dyDescent="0.3">
      <c r="B45" s="4" t="s">
        <v>32</v>
      </c>
      <c r="C45" s="4" t="s">
        <v>61</v>
      </c>
      <c r="D45" s="4" t="s">
        <v>73</v>
      </c>
      <c r="E45" s="4" t="s">
        <v>74</v>
      </c>
      <c r="F45" s="4" t="s">
        <v>75</v>
      </c>
      <c r="G45" s="4" t="s">
        <v>68</v>
      </c>
      <c r="H45" s="4" t="s">
        <v>33</v>
      </c>
      <c r="I45" s="12" t="s">
        <v>50</v>
      </c>
    </row>
    <row r="46" spans="2:12" x14ac:dyDescent="0.3">
      <c r="B46" s="5" t="s">
        <v>2</v>
      </c>
      <c r="C46" s="21" t="s">
        <v>63</v>
      </c>
      <c r="D46" s="1">
        <v>0.49999999999999989</v>
      </c>
      <c r="E46" s="1">
        <v>3.6999999999999997</v>
      </c>
      <c r="F46" s="1">
        <v>0.1</v>
      </c>
      <c r="G46" s="1">
        <v>11.800000000000004</v>
      </c>
      <c r="H46" s="1">
        <f t="shared" ref="H46:H76" si="8">SUM(D46:G46)</f>
        <v>16.100000000000001</v>
      </c>
      <c r="I46" s="6">
        <f t="shared" ref="I46:I76" si="9">H46/1064.7</f>
        <v>1.5121630506245891E-2</v>
      </c>
    </row>
    <row r="47" spans="2:12" x14ac:dyDescent="0.3">
      <c r="B47" s="5" t="s">
        <v>27</v>
      </c>
      <c r="C47" s="21" t="s">
        <v>63</v>
      </c>
      <c r="D47" s="1">
        <v>3.7</v>
      </c>
      <c r="E47" s="1">
        <v>5.1999999999999993</v>
      </c>
      <c r="F47" s="1">
        <v>40.1</v>
      </c>
      <c r="G47" s="1">
        <v>3.9000000000000004</v>
      </c>
      <c r="H47" s="1">
        <f t="shared" si="8"/>
        <v>52.9</v>
      </c>
      <c r="I47" s="6">
        <f t="shared" si="9"/>
        <v>4.9685357377665065E-2</v>
      </c>
    </row>
    <row r="48" spans="2:12" ht="28.8" x14ac:dyDescent="0.3">
      <c r="B48" s="5" t="s">
        <v>20</v>
      </c>
      <c r="C48" s="21" t="s">
        <v>63</v>
      </c>
      <c r="D48" s="1">
        <v>6.3</v>
      </c>
      <c r="E48" s="1">
        <v>3.3000000000000007</v>
      </c>
      <c r="F48" s="1">
        <v>12.000000000000002</v>
      </c>
      <c r="G48" s="1">
        <v>0.69999999999999973</v>
      </c>
      <c r="H48" s="1">
        <f t="shared" si="8"/>
        <v>22.3</v>
      </c>
      <c r="I48" s="6">
        <f t="shared" si="9"/>
        <v>2.0944867098713252E-2</v>
      </c>
    </row>
    <row r="49" spans="2:9" x14ac:dyDescent="0.3">
      <c r="B49" s="5" t="s">
        <v>3</v>
      </c>
      <c r="C49" s="17" t="s">
        <v>64</v>
      </c>
      <c r="D49" s="1">
        <v>0.60000000000000009</v>
      </c>
      <c r="E49" s="1">
        <v>0.89999999999999991</v>
      </c>
      <c r="F49" s="1">
        <v>1.7000000000000002</v>
      </c>
      <c r="G49" s="1">
        <v>1.5</v>
      </c>
      <c r="H49" s="1">
        <f t="shared" si="8"/>
        <v>4.7</v>
      </c>
      <c r="I49" s="6">
        <f t="shared" si="9"/>
        <v>4.4143890297736448E-3</v>
      </c>
    </row>
    <row r="50" spans="2:9" ht="28.8" x14ac:dyDescent="0.3">
      <c r="B50" s="5" t="s">
        <v>4</v>
      </c>
      <c r="C50" s="17" t="s">
        <v>64</v>
      </c>
      <c r="D50" s="1">
        <v>3.3</v>
      </c>
      <c r="E50" s="1">
        <v>0.30000000000000027</v>
      </c>
      <c r="F50" s="1">
        <v>1.6000000000000005</v>
      </c>
      <c r="G50" s="1">
        <v>2.7</v>
      </c>
      <c r="H50" s="1">
        <f t="shared" si="8"/>
        <v>7.9000000000000012</v>
      </c>
      <c r="I50" s="6">
        <f t="shared" si="9"/>
        <v>7.4199304968535747E-3</v>
      </c>
    </row>
    <row r="51" spans="2:9" x14ac:dyDescent="0.3">
      <c r="B51" s="5" t="s">
        <v>5</v>
      </c>
      <c r="C51" s="17" t="s">
        <v>64</v>
      </c>
      <c r="D51" s="1">
        <v>0</v>
      </c>
      <c r="E51" s="1">
        <v>0</v>
      </c>
      <c r="F51" s="1">
        <v>0</v>
      </c>
      <c r="G51" s="1">
        <v>0</v>
      </c>
      <c r="H51" s="1">
        <f t="shared" si="8"/>
        <v>0</v>
      </c>
      <c r="I51" s="6">
        <f t="shared" si="9"/>
        <v>0</v>
      </c>
    </row>
    <row r="52" spans="2:9" x14ac:dyDescent="0.3">
      <c r="B52" s="5" t="s">
        <v>6</v>
      </c>
      <c r="C52" s="17" t="s">
        <v>64</v>
      </c>
      <c r="D52" s="1">
        <v>0</v>
      </c>
      <c r="E52" s="1">
        <v>0.1</v>
      </c>
      <c r="F52" s="1">
        <v>0</v>
      </c>
      <c r="G52" s="1">
        <v>0</v>
      </c>
      <c r="H52" s="1">
        <f t="shared" si="8"/>
        <v>0.1</v>
      </c>
      <c r="I52" s="6">
        <f t="shared" si="9"/>
        <v>9.3923170846247768E-5</v>
      </c>
    </row>
    <row r="53" spans="2:9" x14ac:dyDescent="0.3">
      <c r="B53" s="5" t="s">
        <v>7</v>
      </c>
      <c r="C53" s="20" t="s">
        <v>80</v>
      </c>
      <c r="D53" s="1">
        <v>4.6999999999999993</v>
      </c>
      <c r="E53" s="1">
        <v>5</v>
      </c>
      <c r="F53" s="1">
        <v>5.6000000000000005</v>
      </c>
      <c r="G53" s="1">
        <v>6.6000000000000014</v>
      </c>
      <c r="H53" s="1">
        <f t="shared" si="8"/>
        <v>21.900000000000002</v>
      </c>
      <c r="I53" s="6">
        <f t="shared" si="9"/>
        <v>2.0569174415328264E-2</v>
      </c>
    </row>
    <row r="54" spans="2:9" x14ac:dyDescent="0.3">
      <c r="B54" s="5" t="s">
        <v>0</v>
      </c>
      <c r="C54" s="20" t="s">
        <v>80</v>
      </c>
      <c r="D54" s="1">
        <v>121.70000000000002</v>
      </c>
      <c r="E54" s="1">
        <v>116.7</v>
      </c>
      <c r="F54" s="1">
        <v>231.39999999999998</v>
      </c>
      <c r="G54" s="1">
        <v>193.7</v>
      </c>
      <c r="H54" s="1">
        <f t="shared" si="8"/>
        <v>663.5</v>
      </c>
      <c r="I54" s="6">
        <f t="shared" si="9"/>
        <v>0.62318023856485394</v>
      </c>
    </row>
    <row r="55" spans="2:9" x14ac:dyDescent="0.3">
      <c r="B55" s="5" t="s">
        <v>1</v>
      </c>
      <c r="C55" s="20" t="s">
        <v>80</v>
      </c>
      <c r="D55" s="1">
        <v>6.3999999999999986</v>
      </c>
      <c r="E55" s="1">
        <v>45</v>
      </c>
      <c r="F55" s="1">
        <v>31.9</v>
      </c>
      <c r="G55" s="1">
        <v>22.099999999999994</v>
      </c>
      <c r="H55" s="1">
        <f t="shared" si="8"/>
        <v>105.39999999999999</v>
      </c>
      <c r="I55" s="6">
        <f t="shared" si="9"/>
        <v>9.8995022071945132E-2</v>
      </c>
    </row>
    <row r="56" spans="2:9" x14ac:dyDescent="0.3">
      <c r="B56" s="5" t="s">
        <v>31</v>
      </c>
      <c r="C56" s="20" t="s">
        <v>78</v>
      </c>
      <c r="D56" s="1">
        <v>7.6999999999999975</v>
      </c>
      <c r="E56" s="1">
        <v>6.6999999999999993</v>
      </c>
      <c r="F56" s="1">
        <v>33.300000000000004</v>
      </c>
      <c r="G56" s="1">
        <v>28.100000000000009</v>
      </c>
      <c r="H56" s="1">
        <f t="shared" si="8"/>
        <v>75.800000000000011</v>
      </c>
      <c r="I56" s="6">
        <f t="shared" si="9"/>
        <v>7.1193763501455815E-2</v>
      </c>
    </row>
    <row r="57" spans="2:9" x14ac:dyDescent="0.3">
      <c r="B57" s="5" t="s">
        <v>23</v>
      </c>
      <c r="C57" s="22" t="s">
        <v>34</v>
      </c>
      <c r="D57" s="1">
        <v>0.2</v>
      </c>
      <c r="E57" s="1">
        <v>0.2</v>
      </c>
      <c r="F57" s="1">
        <v>0</v>
      </c>
      <c r="G57" s="1">
        <v>0.89999999999999947</v>
      </c>
      <c r="H57" s="1">
        <f t="shared" si="8"/>
        <v>1.2999999999999994</v>
      </c>
      <c r="I57" s="6">
        <f t="shared" si="9"/>
        <v>1.2210012210012203E-3</v>
      </c>
    </row>
    <row r="58" spans="2:9" x14ac:dyDescent="0.3">
      <c r="B58" s="5" t="s">
        <v>29</v>
      </c>
      <c r="C58" s="22" t="s">
        <v>34</v>
      </c>
      <c r="D58" s="1">
        <v>0.2</v>
      </c>
      <c r="E58" s="1">
        <v>0</v>
      </c>
      <c r="F58" s="1">
        <v>0.1</v>
      </c>
      <c r="G58" s="1">
        <v>2.2000000000000002</v>
      </c>
      <c r="H58" s="1">
        <f t="shared" si="8"/>
        <v>2.5</v>
      </c>
      <c r="I58" s="6">
        <f t="shared" si="9"/>
        <v>2.3480792711561942E-3</v>
      </c>
    </row>
    <row r="59" spans="2:9" x14ac:dyDescent="0.3">
      <c r="B59" s="5" t="s">
        <v>102</v>
      </c>
      <c r="C59" s="22" t="s">
        <v>34</v>
      </c>
      <c r="D59" s="1">
        <v>1.7999999999999998</v>
      </c>
      <c r="E59" s="1">
        <v>2</v>
      </c>
      <c r="F59" s="1">
        <v>1.4000000000000004</v>
      </c>
      <c r="G59" s="1">
        <v>3.4000000000000004</v>
      </c>
      <c r="H59" s="1">
        <f t="shared" si="8"/>
        <v>8.6000000000000014</v>
      </c>
      <c r="I59" s="6">
        <f t="shared" si="9"/>
        <v>8.0773926927773087E-3</v>
      </c>
    </row>
    <row r="60" spans="2:9" x14ac:dyDescent="0.3">
      <c r="B60" s="5" t="s">
        <v>21</v>
      </c>
      <c r="C60" s="22" t="s">
        <v>34</v>
      </c>
      <c r="D60" s="1">
        <v>0.49999999999999994</v>
      </c>
      <c r="E60" s="1">
        <v>0.2</v>
      </c>
      <c r="F60" s="1">
        <v>0.69999999999999973</v>
      </c>
      <c r="G60" s="1">
        <v>2.0999999999999992</v>
      </c>
      <c r="H60" s="1">
        <f t="shared" si="8"/>
        <v>3.4999999999999991</v>
      </c>
      <c r="I60" s="6">
        <f t="shared" si="9"/>
        <v>3.2873109796186708E-3</v>
      </c>
    </row>
    <row r="61" spans="2:9" x14ac:dyDescent="0.3">
      <c r="B61" s="5" t="s">
        <v>101</v>
      </c>
      <c r="C61" s="22" t="s">
        <v>34</v>
      </c>
      <c r="D61" s="1">
        <v>8.8999999999999986</v>
      </c>
      <c r="E61" s="1">
        <v>4.9000000000000004</v>
      </c>
      <c r="F61" s="1">
        <v>8.4</v>
      </c>
      <c r="G61" s="1">
        <v>4.2</v>
      </c>
      <c r="H61" s="1">
        <f t="shared" si="8"/>
        <v>26.4</v>
      </c>
      <c r="I61" s="6">
        <f t="shared" si="9"/>
        <v>2.4795717103409408E-2</v>
      </c>
    </row>
    <row r="62" spans="2:9" x14ac:dyDescent="0.3">
      <c r="B62" s="5" t="s">
        <v>24</v>
      </c>
      <c r="C62" s="22" t="s">
        <v>34</v>
      </c>
      <c r="D62" s="1">
        <v>0</v>
      </c>
      <c r="E62" s="1">
        <v>0</v>
      </c>
      <c r="F62" s="1">
        <v>0</v>
      </c>
      <c r="G62" s="1">
        <v>0</v>
      </c>
      <c r="H62" s="1">
        <f t="shared" si="8"/>
        <v>0</v>
      </c>
      <c r="I62" s="6">
        <f t="shared" si="9"/>
        <v>0</v>
      </c>
    </row>
    <row r="63" spans="2:9" x14ac:dyDescent="0.3">
      <c r="B63" s="5" t="s">
        <v>28</v>
      </c>
      <c r="C63" s="22" t="s">
        <v>34</v>
      </c>
      <c r="D63" s="1">
        <v>0</v>
      </c>
      <c r="E63" s="1">
        <v>0.19999999999999996</v>
      </c>
      <c r="F63" s="1">
        <v>0</v>
      </c>
      <c r="G63" s="1">
        <v>0.3</v>
      </c>
      <c r="H63" s="1">
        <f t="shared" si="8"/>
        <v>0.49999999999999994</v>
      </c>
      <c r="I63" s="6">
        <f t="shared" si="9"/>
        <v>4.696158542312388E-4</v>
      </c>
    </row>
    <row r="64" spans="2:9" x14ac:dyDescent="0.3">
      <c r="B64" s="5" t="s">
        <v>8</v>
      </c>
      <c r="C64" s="18" t="s">
        <v>62</v>
      </c>
      <c r="D64" s="1">
        <v>0.19999999999999996</v>
      </c>
      <c r="E64" s="1">
        <v>0.1</v>
      </c>
      <c r="F64" s="1">
        <v>0.9</v>
      </c>
      <c r="G64" s="1">
        <v>0.2</v>
      </c>
      <c r="H64" s="1">
        <f t="shared" si="8"/>
        <v>1.4</v>
      </c>
      <c r="I64" s="6">
        <f t="shared" si="9"/>
        <v>1.3149243918474686E-3</v>
      </c>
    </row>
    <row r="65" spans="2:9" x14ac:dyDescent="0.3">
      <c r="B65" s="5" t="s">
        <v>9</v>
      </c>
      <c r="C65" s="18" t="s">
        <v>62</v>
      </c>
      <c r="D65" s="1">
        <v>0.49999999999999989</v>
      </c>
      <c r="E65" s="1">
        <v>0.60000000000000031</v>
      </c>
      <c r="F65" s="1">
        <v>0.60000000000000009</v>
      </c>
      <c r="G65" s="1">
        <v>0.59999999999999987</v>
      </c>
      <c r="H65" s="1">
        <f t="shared" si="8"/>
        <v>2.2999999999999998</v>
      </c>
      <c r="I65" s="6">
        <f t="shared" si="9"/>
        <v>2.1602329294636985E-3</v>
      </c>
    </row>
    <row r="66" spans="2:9" x14ac:dyDescent="0.3">
      <c r="B66" s="5" t="s">
        <v>11</v>
      </c>
      <c r="C66" s="18" t="s">
        <v>62</v>
      </c>
      <c r="D66" s="1">
        <v>0.30000000000000027</v>
      </c>
      <c r="E66" s="1">
        <v>0.60000000000000009</v>
      </c>
      <c r="F66" s="1">
        <v>5.1999999999999993</v>
      </c>
      <c r="G66" s="1">
        <v>2.6999999999999993</v>
      </c>
      <c r="H66" s="1">
        <f t="shared" si="8"/>
        <v>8.7999999999999989</v>
      </c>
      <c r="I66" s="6">
        <f t="shared" si="9"/>
        <v>8.2652390344698026E-3</v>
      </c>
    </row>
    <row r="67" spans="2:9" ht="28.8" x14ac:dyDescent="0.3">
      <c r="B67" s="5" t="s">
        <v>13</v>
      </c>
      <c r="C67" s="18" t="s">
        <v>62</v>
      </c>
      <c r="D67" s="1">
        <v>2.2999999999999998</v>
      </c>
      <c r="E67" s="1">
        <v>0.7</v>
      </c>
      <c r="F67" s="1">
        <v>8.1999999999999993</v>
      </c>
      <c r="G67" s="1">
        <v>2.2999999999999998</v>
      </c>
      <c r="H67" s="1">
        <f t="shared" si="8"/>
        <v>13.5</v>
      </c>
      <c r="I67" s="6">
        <f t="shared" si="9"/>
        <v>1.2679628064243449E-2</v>
      </c>
    </row>
    <row r="68" spans="2:9" ht="28.8" x14ac:dyDescent="0.3">
      <c r="B68" s="5" t="s">
        <v>12</v>
      </c>
      <c r="C68" s="18" t="s">
        <v>62</v>
      </c>
      <c r="D68" s="1">
        <v>5.1999999999999993</v>
      </c>
      <c r="E68" s="1">
        <v>3.2</v>
      </c>
      <c r="F68" s="1">
        <v>8.2000000000000011</v>
      </c>
      <c r="G68" s="1">
        <v>2.0999999999999996</v>
      </c>
      <c r="H68" s="1">
        <f t="shared" si="8"/>
        <v>18.700000000000003</v>
      </c>
      <c r="I68" s="6">
        <f t="shared" si="9"/>
        <v>1.7563632948248333E-2</v>
      </c>
    </row>
    <row r="69" spans="2:9" x14ac:dyDescent="0.3">
      <c r="B69" s="5" t="s">
        <v>14</v>
      </c>
      <c r="C69" s="18" t="s">
        <v>62</v>
      </c>
      <c r="D69" s="1">
        <v>0</v>
      </c>
      <c r="E69" s="1">
        <v>0</v>
      </c>
      <c r="F69" s="1">
        <v>0</v>
      </c>
      <c r="G69" s="1">
        <v>0.1</v>
      </c>
      <c r="H69" s="1">
        <f t="shared" si="8"/>
        <v>0.1</v>
      </c>
      <c r="I69" s="6">
        <f t="shared" si="9"/>
        <v>9.3923170846247768E-5</v>
      </c>
    </row>
    <row r="70" spans="2:9" x14ac:dyDescent="0.3">
      <c r="B70" s="5" t="s">
        <v>15</v>
      </c>
      <c r="C70" s="18" t="s">
        <v>62</v>
      </c>
      <c r="D70" s="1">
        <v>0</v>
      </c>
      <c r="E70" s="1">
        <v>0</v>
      </c>
      <c r="F70" s="1">
        <v>0</v>
      </c>
      <c r="G70" s="1">
        <v>0</v>
      </c>
      <c r="H70" s="1">
        <f t="shared" si="8"/>
        <v>0</v>
      </c>
      <c r="I70" s="6">
        <f t="shared" si="9"/>
        <v>0</v>
      </c>
    </row>
    <row r="71" spans="2:9" x14ac:dyDescent="0.3">
      <c r="B71" s="5" t="s">
        <v>22</v>
      </c>
      <c r="C71" s="18" t="s">
        <v>62</v>
      </c>
      <c r="D71" s="1">
        <v>0</v>
      </c>
      <c r="E71" s="1">
        <v>0</v>
      </c>
      <c r="F71" s="1">
        <v>0</v>
      </c>
      <c r="G71" s="1">
        <v>0</v>
      </c>
      <c r="H71" s="1">
        <f t="shared" si="8"/>
        <v>0</v>
      </c>
      <c r="I71" s="6">
        <f t="shared" si="9"/>
        <v>0</v>
      </c>
    </row>
    <row r="72" spans="2:9" x14ac:dyDescent="0.3">
      <c r="B72" s="5" t="s">
        <v>16</v>
      </c>
      <c r="C72" s="18" t="s">
        <v>62</v>
      </c>
      <c r="D72" s="1">
        <v>0</v>
      </c>
      <c r="E72" s="1">
        <v>0.29999999999999982</v>
      </c>
      <c r="F72" s="1">
        <v>0.49999999999999972</v>
      </c>
      <c r="G72" s="1">
        <v>0.79999999999999982</v>
      </c>
      <c r="H72" s="1">
        <f t="shared" si="8"/>
        <v>1.5999999999999994</v>
      </c>
      <c r="I72" s="6">
        <f t="shared" si="9"/>
        <v>1.5027707335399636E-3</v>
      </c>
    </row>
    <row r="73" spans="2:9" x14ac:dyDescent="0.3">
      <c r="B73" s="5" t="s">
        <v>17</v>
      </c>
      <c r="C73" s="18" t="s">
        <v>62</v>
      </c>
      <c r="D73" s="1">
        <v>0</v>
      </c>
      <c r="E73" s="1">
        <v>0</v>
      </c>
      <c r="F73" s="1">
        <v>0</v>
      </c>
      <c r="G73" s="1">
        <v>0</v>
      </c>
      <c r="H73" s="1">
        <f t="shared" si="8"/>
        <v>0</v>
      </c>
      <c r="I73" s="6">
        <f t="shared" si="9"/>
        <v>0</v>
      </c>
    </row>
    <row r="74" spans="2:9" x14ac:dyDescent="0.3">
      <c r="B74" s="5" t="s">
        <v>30</v>
      </c>
      <c r="C74" s="18" t="s">
        <v>62</v>
      </c>
      <c r="D74" s="1">
        <v>0</v>
      </c>
      <c r="E74" s="1">
        <v>0</v>
      </c>
      <c r="F74" s="1">
        <v>0.1</v>
      </c>
      <c r="G74" s="1">
        <v>0.2</v>
      </c>
      <c r="H74" s="1">
        <f t="shared" si="8"/>
        <v>0.30000000000000004</v>
      </c>
      <c r="I74" s="6">
        <f t="shared" si="9"/>
        <v>2.8176951253874335E-4</v>
      </c>
    </row>
    <row r="75" spans="2:9" x14ac:dyDescent="0.3">
      <c r="B75" s="5" t="s">
        <v>26</v>
      </c>
      <c r="C75" s="18" t="s">
        <v>62</v>
      </c>
      <c r="D75" s="1">
        <v>0</v>
      </c>
      <c r="E75" s="1">
        <v>0.1</v>
      </c>
      <c r="F75" s="1">
        <v>0.1</v>
      </c>
      <c r="G75" s="1">
        <v>0</v>
      </c>
      <c r="H75" s="1">
        <f t="shared" si="8"/>
        <v>0.2</v>
      </c>
      <c r="I75" s="6">
        <f t="shared" si="9"/>
        <v>1.8784634169249554E-4</v>
      </c>
    </row>
    <row r="76" spans="2:9" ht="28.8" x14ac:dyDescent="0.3">
      <c r="B76" s="5" t="s">
        <v>18</v>
      </c>
      <c r="C76" s="18" t="s">
        <v>62</v>
      </c>
      <c r="D76" s="1">
        <v>0.20000000000000018</v>
      </c>
      <c r="E76" s="1">
        <v>3.0999999999999996</v>
      </c>
      <c r="F76" s="1">
        <v>0.69999999999999984</v>
      </c>
      <c r="G76" s="1">
        <v>0.39999999999999991</v>
      </c>
      <c r="H76" s="1">
        <f t="shared" si="8"/>
        <v>4.3999999999999995</v>
      </c>
      <c r="I76" s="6">
        <f t="shared" si="9"/>
        <v>4.1326195172349013E-3</v>
      </c>
    </row>
    <row r="77" spans="2:9" x14ac:dyDescent="0.3">
      <c r="D77" s="4">
        <f>SUM(D46:D76)</f>
        <v>175.2</v>
      </c>
      <c r="E77" s="4">
        <f t="shared" ref="E77:H77" si="10">SUM(E46:E76)</f>
        <v>203.09999999999991</v>
      </c>
      <c r="F77" s="4">
        <f t="shared" si="10"/>
        <v>392.79999999999995</v>
      </c>
      <c r="G77" s="4">
        <f t="shared" si="10"/>
        <v>293.60000000000002</v>
      </c>
      <c r="H77" s="4">
        <f t="shared" si="10"/>
        <v>1064.6999999999998</v>
      </c>
      <c r="I77" s="8">
        <f t="shared" ref="I77" si="11">H77/1064.7</f>
        <v>0.99999999999999978</v>
      </c>
    </row>
    <row r="80" spans="2:9" x14ac:dyDescent="0.3">
      <c r="B80" s="44" t="s">
        <v>90</v>
      </c>
      <c r="C80" s="44"/>
      <c r="D80" s="44"/>
      <c r="E80" s="44"/>
      <c r="F80" s="44"/>
      <c r="G80" s="30"/>
      <c r="H80" s="30"/>
      <c r="I80" s="30"/>
    </row>
    <row r="81" spans="2:9" x14ac:dyDescent="0.3">
      <c r="B81" s="31" t="s">
        <v>61</v>
      </c>
      <c r="C81" s="31" t="s">
        <v>73</v>
      </c>
      <c r="D81" s="31" t="s">
        <v>74</v>
      </c>
      <c r="E81" s="31" t="s">
        <v>88</v>
      </c>
      <c r="F81" s="31" t="s">
        <v>68</v>
      </c>
      <c r="G81" s="30"/>
      <c r="H81" s="30"/>
      <c r="I81" s="30"/>
    </row>
    <row r="82" spans="2:9" x14ac:dyDescent="0.3">
      <c r="B82" s="32" t="s">
        <v>63</v>
      </c>
      <c r="C82" s="33">
        <v>5.9931506849315072E-2</v>
      </c>
      <c r="D82" s="33">
        <v>6.0068931560807483E-2</v>
      </c>
      <c r="E82" s="33">
        <v>0.13289205702647658</v>
      </c>
      <c r="F82" s="33">
        <v>5.585831062670301E-2</v>
      </c>
      <c r="G82" s="30"/>
      <c r="H82" s="30"/>
      <c r="I82" s="30"/>
    </row>
    <row r="83" spans="2:9" x14ac:dyDescent="0.3">
      <c r="B83" s="34" t="s">
        <v>64</v>
      </c>
      <c r="C83" s="33">
        <v>2.2260273972602738E-2</v>
      </c>
      <c r="D83" s="33">
        <v>6.4007877892663717E-3</v>
      </c>
      <c r="E83" s="33">
        <v>8.4012219959266818E-3</v>
      </c>
      <c r="F83" s="33">
        <v>1.4305177111716621E-2</v>
      </c>
      <c r="G83" s="30"/>
      <c r="H83" s="30"/>
      <c r="I83" s="30"/>
    </row>
    <row r="84" spans="2:9" x14ac:dyDescent="0.3">
      <c r="B84" s="35" t="s">
        <v>78</v>
      </c>
      <c r="C84" s="33">
        <v>0.8019406392694064</v>
      </c>
      <c r="D84" s="33">
        <v>0.85376661742983739</v>
      </c>
      <c r="E84" s="33">
        <v>0.76934826883910379</v>
      </c>
      <c r="F84" s="33">
        <v>0.85320163487738421</v>
      </c>
      <c r="G84" s="30"/>
      <c r="H84" s="30"/>
      <c r="I84" s="30"/>
    </row>
    <row r="85" spans="2:9" x14ac:dyDescent="0.3">
      <c r="B85" s="36" t="s">
        <v>34</v>
      </c>
      <c r="C85" s="33">
        <v>6.6210045662100453E-2</v>
      </c>
      <c r="D85" s="33">
        <v>3.692762186115215E-2</v>
      </c>
      <c r="E85" s="33">
        <v>2.6985743380855395E-2</v>
      </c>
      <c r="F85" s="33">
        <v>4.4618528610354216E-2</v>
      </c>
      <c r="G85" s="30"/>
      <c r="H85" s="30"/>
      <c r="I85" s="30"/>
    </row>
    <row r="86" spans="2:9" x14ac:dyDescent="0.3">
      <c r="B86" s="37" t="s">
        <v>62</v>
      </c>
      <c r="C86" s="33">
        <v>4.965753424657534E-2</v>
      </c>
      <c r="D86" s="33">
        <v>4.283604135893649E-2</v>
      </c>
      <c r="E86" s="33">
        <v>6.2372708757637473E-2</v>
      </c>
      <c r="F86" s="33">
        <v>3.2016348773841956E-2</v>
      </c>
      <c r="G86" s="30"/>
      <c r="H86" s="30"/>
      <c r="I86" s="30"/>
    </row>
    <row r="87" spans="2:9" x14ac:dyDescent="0.3">
      <c r="B87" s="30"/>
      <c r="C87" s="33">
        <f>SUM(C82:C86)</f>
        <v>1</v>
      </c>
      <c r="D87" s="33">
        <f t="shared" ref="D87:F87" si="12">SUM(D82:D86)</f>
        <v>0.99999999999999989</v>
      </c>
      <c r="E87" s="33">
        <f t="shared" si="12"/>
        <v>0.99999999999999989</v>
      </c>
      <c r="F87" s="33">
        <f t="shared" si="12"/>
        <v>1</v>
      </c>
      <c r="G87" s="30"/>
      <c r="H87" s="30"/>
      <c r="I87" s="30"/>
    </row>
    <row r="88" spans="2:9" x14ac:dyDescent="0.3">
      <c r="B88" s="30"/>
      <c r="C88" s="30"/>
      <c r="D88" s="30"/>
      <c r="E88" s="30"/>
      <c r="F88" s="30"/>
      <c r="G88" s="30"/>
      <c r="H88" s="30"/>
      <c r="I88" s="30"/>
    </row>
    <row r="89" spans="2:9" x14ac:dyDescent="0.3">
      <c r="B89" s="44" t="s">
        <v>91</v>
      </c>
      <c r="C89" s="44"/>
      <c r="D89" s="44"/>
      <c r="E89" s="44"/>
      <c r="F89" s="44"/>
      <c r="G89" s="44"/>
      <c r="H89" s="44"/>
      <c r="I89" s="44"/>
    </row>
    <row r="90" spans="2:9" x14ac:dyDescent="0.3">
      <c r="B90" s="31" t="s">
        <v>61</v>
      </c>
      <c r="C90" s="31" t="s">
        <v>36</v>
      </c>
      <c r="D90" s="31" t="s">
        <v>37</v>
      </c>
      <c r="E90" s="31" t="s">
        <v>94</v>
      </c>
      <c r="F90" s="31" t="s">
        <v>46</v>
      </c>
      <c r="G90" s="31" t="s">
        <v>45</v>
      </c>
      <c r="H90" s="31" t="s">
        <v>44</v>
      </c>
      <c r="I90" s="31" t="s">
        <v>43</v>
      </c>
    </row>
    <row r="91" spans="2:9" x14ac:dyDescent="0.3">
      <c r="B91" s="32" t="s">
        <v>63</v>
      </c>
      <c r="C91" s="33">
        <v>0.1890619340818544</v>
      </c>
      <c r="D91" s="33">
        <v>0</v>
      </c>
      <c r="E91" s="33">
        <v>5.585831062670301E-2</v>
      </c>
      <c r="F91" s="33">
        <v>5.5873925501432664E-2</v>
      </c>
      <c r="G91" s="33">
        <v>6.2618595825426948E-2</v>
      </c>
      <c r="H91" s="33">
        <v>0.176759410801964</v>
      </c>
      <c r="I91" s="33">
        <v>9.8591549295774655E-3</v>
      </c>
    </row>
    <row r="92" spans="2:9" x14ac:dyDescent="0.3">
      <c r="B92" s="34" t="s">
        <v>64</v>
      </c>
      <c r="C92" s="33">
        <v>1.1590003621876134E-2</v>
      </c>
      <c r="D92" s="33">
        <v>8.5689802913453304E-4</v>
      </c>
      <c r="E92" s="33">
        <v>1.4305177111716621E-2</v>
      </c>
      <c r="F92" s="33">
        <v>2.2922636103151865E-2</v>
      </c>
      <c r="G92" s="33">
        <v>2.1821631878557873E-2</v>
      </c>
      <c r="H92" s="33">
        <v>1.636661211129296E-2</v>
      </c>
      <c r="I92" s="33">
        <v>2.1126760563380301E-3</v>
      </c>
    </row>
    <row r="93" spans="2:9" x14ac:dyDescent="0.3">
      <c r="B93" s="35" t="s">
        <v>78</v>
      </c>
      <c r="C93" s="33">
        <v>0.68055052517203907</v>
      </c>
      <c r="D93" s="33">
        <v>0.97943444730077112</v>
      </c>
      <c r="E93" s="33">
        <v>0.85320163487738421</v>
      </c>
      <c r="F93" s="33">
        <v>0.79226361031518633</v>
      </c>
      <c r="G93" s="33">
        <v>0.80834914611005693</v>
      </c>
      <c r="H93" s="33">
        <v>0.69394435351882167</v>
      </c>
      <c r="I93" s="33">
        <v>0.92253521126760574</v>
      </c>
    </row>
    <row r="94" spans="2:9" x14ac:dyDescent="0.3">
      <c r="B94" s="36" t="s">
        <v>34</v>
      </c>
      <c r="C94" s="33">
        <v>3.549438609199565E-2</v>
      </c>
      <c r="D94" s="33">
        <v>6.855184233076266E-3</v>
      </c>
      <c r="E94" s="33">
        <v>4.4618528610354216E-2</v>
      </c>
      <c r="F94" s="33">
        <v>7.3065902578796554E-2</v>
      </c>
      <c r="G94" s="33">
        <v>6.1669829222011377E-2</v>
      </c>
      <c r="H94" s="33">
        <v>8.0196399345335526E-2</v>
      </c>
      <c r="I94" s="33">
        <v>1.8309859154929577E-2</v>
      </c>
    </row>
    <row r="95" spans="2:9" x14ac:dyDescent="0.3">
      <c r="B95" s="37" t="s">
        <v>62</v>
      </c>
      <c r="C95" s="33">
        <v>8.3303151032234679E-2</v>
      </c>
      <c r="D95" s="33">
        <v>1.2853470437017997E-2</v>
      </c>
      <c r="E95" s="33">
        <v>3.2016348773841956E-2</v>
      </c>
      <c r="F95" s="33">
        <v>5.5873925501432671E-2</v>
      </c>
      <c r="G95" s="33">
        <v>4.5540796963946861E-2</v>
      </c>
      <c r="H95" s="33">
        <v>3.273322422258592E-2</v>
      </c>
      <c r="I95" s="33">
        <v>4.7183098591549295E-2</v>
      </c>
    </row>
    <row r="96" spans="2:9" x14ac:dyDescent="0.3">
      <c r="B96" s="30"/>
      <c r="C96" s="33">
        <f>SUM(C91:C95)</f>
        <v>0.99999999999999978</v>
      </c>
      <c r="D96" s="33">
        <f t="shared" ref="D96:I96" si="13">SUM(D91:D95)</f>
        <v>1</v>
      </c>
      <c r="E96" s="33">
        <f t="shared" si="13"/>
        <v>1</v>
      </c>
      <c r="F96" s="33">
        <f t="shared" si="13"/>
        <v>1</v>
      </c>
      <c r="G96" s="33">
        <f t="shared" si="13"/>
        <v>1</v>
      </c>
      <c r="H96" s="33">
        <f t="shared" si="13"/>
        <v>1</v>
      </c>
      <c r="I96" s="33">
        <f t="shared" si="13"/>
        <v>1</v>
      </c>
    </row>
  </sheetData>
  <sortState xmlns:xlrd2="http://schemas.microsoft.com/office/spreadsheetml/2017/richdata2" ref="B46:I76">
    <sortCondition ref="C46:C76"/>
  </sortState>
  <mergeCells count="6">
    <mergeCell ref="B89:I89"/>
    <mergeCell ref="B7:L7"/>
    <mergeCell ref="N7:S7"/>
    <mergeCell ref="N18:S20"/>
    <mergeCell ref="B44:I44"/>
    <mergeCell ref="B80:F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82BB-6E25-4DB7-9EFC-64F75F008C67}">
  <dimension ref="B2:S94"/>
  <sheetViews>
    <sheetView workbookViewId="0">
      <selection activeCell="B16" sqref="B16"/>
    </sheetView>
  </sheetViews>
  <sheetFormatPr defaultRowHeight="14.4" x14ac:dyDescent="0.3"/>
  <cols>
    <col min="1" max="1" width="3.6640625" customWidth="1"/>
    <col min="2" max="2" width="25.5546875" customWidth="1"/>
    <col min="3" max="3" width="19.109375" customWidth="1"/>
    <col min="6" max="6" width="11.88671875" customWidth="1"/>
    <col min="12" max="12" width="10.44140625" customWidth="1"/>
    <col min="13" max="13" width="3.6640625" customWidth="1"/>
    <col min="19" max="19" width="15.109375" customWidth="1"/>
  </cols>
  <sheetData>
    <row r="2" spans="2:19" ht="18" x14ac:dyDescent="0.35">
      <c r="B2" s="3" t="s">
        <v>93</v>
      </c>
      <c r="C2" s="3"/>
    </row>
    <row r="3" spans="2:19" ht="18" x14ac:dyDescent="0.35">
      <c r="B3" t="s">
        <v>98</v>
      </c>
      <c r="C3" s="3"/>
    </row>
    <row r="4" spans="2:19" x14ac:dyDescent="0.3">
      <c r="B4" s="10"/>
      <c r="C4" s="10"/>
    </row>
    <row r="5" spans="2:19" x14ac:dyDescent="0.3">
      <c r="B5" s="10" t="s">
        <v>77</v>
      </c>
      <c r="C5" s="10"/>
    </row>
    <row r="7" spans="2:19" ht="15.6" x14ac:dyDescent="0.3">
      <c r="B7" s="45" t="s">
        <v>35</v>
      </c>
      <c r="C7" s="45"/>
      <c r="D7" s="45"/>
      <c r="E7" s="45"/>
      <c r="F7" s="45"/>
      <c r="G7" s="45"/>
      <c r="H7" s="45"/>
      <c r="I7" s="45"/>
      <c r="J7" s="45"/>
      <c r="K7" s="45"/>
      <c r="L7" s="45"/>
      <c r="N7" s="45" t="s">
        <v>52</v>
      </c>
      <c r="O7" s="45"/>
      <c r="P7" s="45"/>
      <c r="Q7" s="45"/>
      <c r="R7" s="45"/>
      <c r="S7" s="45"/>
    </row>
    <row r="8" spans="2:19" x14ac:dyDescent="0.3">
      <c r="B8" s="4" t="s">
        <v>32</v>
      </c>
      <c r="C8" s="4" t="s">
        <v>79</v>
      </c>
      <c r="D8" s="4" t="s">
        <v>36</v>
      </c>
      <c r="E8" s="4" t="s">
        <v>37</v>
      </c>
      <c r="F8" s="4" t="s">
        <v>49</v>
      </c>
      <c r="G8" s="4" t="s">
        <v>46</v>
      </c>
      <c r="H8" s="4" t="s">
        <v>45</v>
      </c>
      <c r="I8" s="4" t="s">
        <v>44</v>
      </c>
      <c r="J8" s="4" t="s">
        <v>43</v>
      </c>
      <c r="K8" s="4" t="s">
        <v>33</v>
      </c>
      <c r="L8" s="4" t="s">
        <v>50</v>
      </c>
      <c r="N8" s="1"/>
      <c r="O8" s="4" t="s">
        <v>40</v>
      </c>
      <c r="P8" s="4" t="s">
        <v>39</v>
      </c>
      <c r="Q8" s="4" t="s">
        <v>42</v>
      </c>
      <c r="R8" s="4" t="s">
        <v>41</v>
      </c>
      <c r="S8" s="4" t="s">
        <v>54</v>
      </c>
    </row>
    <row r="9" spans="2:19" x14ac:dyDescent="0.3">
      <c r="B9" s="5" t="s">
        <v>2</v>
      </c>
      <c r="C9" s="22" t="s">
        <v>81</v>
      </c>
      <c r="D9" s="1">
        <v>0.1</v>
      </c>
      <c r="E9" s="1">
        <v>0</v>
      </c>
      <c r="F9" s="1">
        <v>11.800000000000004</v>
      </c>
      <c r="G9" s="1">
        <v>0.39999999999999991</v>
      </c>
      <c r="H9" s="1">
        <v>0.1</v>
      </c>
      <c r="I9" s="1">
        <v>3.5999999999999996</v>
      </c>
      <c r="J9" s="1">
        <v>0.1</v>
      </c>
      <c r="K9" s="1">
        <f>SUM(D9:J9)</f>
        <v>16.100000000000005</v>
      </c>
      <c r="L9" s="6">
        <f>K9/1064.7</f>
        <v>1.5121630506245895E-2</v>
      </c>
      <c r="N9" s="1" t="s">
        <v>36</v>
      </c>
      <c r="O9" s="1"/>
      <c r="P9" s="1">
        <v>8</v>
      </c>
      <c r="Q9" s="1">
        <v>17</v>
      </c>
      <c r="R9" s="1">
        <v>7</v>
      </c>
      <c r="S9" s="1">
        <f>SUM(O9:R9)</f>
        <v>32</v>
      </c>
    </row>
    <row r="10" spans="2:19" x14ac:dyDescent="0.3">
      <c r="B10" s="5" t="s">
        <v>3</v>
      </c>
      <c r="C10" s="22" t="s">
        <v>81</v>
      </c>
      <c r="D10" s="1">
        <v>1.6</v>
      </c>
      <c r="E10" s="1">
        <v>0.1</v>
      </c>
      <c r="F10" s="1">
        <v>1.5</v>
      </c>
      <c r="G10" s="1">
        <v>0.60000000000000009</v>
      </c>
      <c r="H10" s="1">
        <v>0</v>
      </c>
      <c r="I10" s="1">
        <v>0.89999999999999991</v>
      </c>
      <c r="J10" s="1">
        <v>0</v>
      </c>
      <c r="K10" s="1">
        <f t="shared" ref="K10:K39" si="0">SUM(D10:J10)</f>
        <v>4.7</v>
      </c>
      <c r="L10" s="6">
        <f t="shared" ref="L10:L40" si="1">K10/1064.7</f>
        <v>4.4143890297736448E-3</v>
      </c>
      <c r="N10" s="1" t="s">
        <v>37</v>
      </c>
      <c r="O10" s="1"/>
      <c r="P10" s="1">
        <v>2</v>
      </c>
      <c r="Q10" s="1"/>
      <c r="R10" s="1"/>
      <c r="S10" s="1">
        <f t="shared" ref="S10:S15" si="2">SUM(O10:R10)</f>
        <v>2</v>
      </c>
    </row>
    <row r="11" spans="2:19" ht="28.8" x14ac:dyDescent="0.3">
      <c r="B11" s="5" t="s">
        <v>4</v>
      </c>
      <c r="C11" s="22" t="s">
        <v>81</v>
      </c>
      <c r="D11" s="1">
        <v>1.6000000000000005</v>
      </c>
      <c r="E11" s="1">
        <v>0</v>
      </c>
      <c r="F11" s="1">
        <v>2.7</v>
      </c>
      <c r="G11" s="1">
        <v>1</v>
      </c>
      <c r="H11" s="1">
        <v>2.2999999999999998</v>
      </c>
      <c r="I11" s="1">
        <v>0</v>
      </c>
      <c r="J11" s="1">
        <v>0.30000000000000027</v>
      </c>
      <c r="K11" s="1">
        <f t="shared" si="0"/>
        <v>7.9</v>
      </c>
      <c r="L11" s="6">
        <f t="shared" si="1"/>
        <v>7.4199304968535738E-3</v>
      </c>
      <c r="N11" s="1" t="s">
        <v>49</v>
      </c>
      <c r="O11" s="1">
        <v>11</v>
      </c>
      <c r="P11" s="1"/>
      <c r="Q11" s="1"/>
      <c r="R11" s="1">
        <v>30</v>
      </c>
      <c r="S11" s="1">
        <f t="shared" si="2"/>
        <v>41</v>
      </c>
    </row>
    <row r="12" spans="2:19" x14ac:dyDescent="0.3">
      <c r="B12" s="5" t="s">
        <v>5</v>
      </c>
      <c r="C12" s="22" t="s">
        <v>81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f t="shared" si="0"/>
        <v>0</v>
      </c>
      <c r="L12" s="6">
        <f t="shared" si="1"/>
        <v>0</v>
      </c>
      <c r="N12" s="1" t="s">
        <v>46</v>
      </c>
      <c r="O12" s="1"/>
      <c r="P12" s="1">
        <v>11</v>
      </c>
      <c r="Q12" s="1"/>
      <c r="R12" s="1"/>
      <c r="S12" s="1">
        <f t="shared" si="2"/>
        <v>11</v>
      </c>
    </row>
    <row r="13" spans="2:19" x14ac:dyDescent="0.3">
      <c r="B13" s="5" t="s">
        <v>6</v>
      </c>
      <c r="C13" s="22" t="s">
        <v>81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0.1</v>
      </c>
      <c r="J13" s="1">
        <v>0</v>
      </c>
      <c r="K13" s="1">
        <f t="shared" si="0"/>
        <v>0.1</v>
      </c>
      <c r="L13" s="6">
        <f t="shared" si="1"/>
        <v>9.3923170846247768E-5</v>
      </c>
      <c r="N13" s="1" t="s">
        <v>45</v>
      </c>
      <c r="O13" s="1"/>
      <c r="P13" s="1">
        <v>14</v>
      </c>
      <c r="Q13" s="1"/>
      <c r="R13" s="1"/>
      <c r="S13" s="1">
        <f t="shared" si="2"/>
        <v>14</v>
      </c>
    </row>
    <row r="14" spans="2:19" x14ac:dyDescent="0.3">
      <c r="B14" s="5" t="s">
        <v>23</v>
      </c>
      <c r="C14" s="22" t="s">
        <v>81</v>
      </c>
      <c r="D14" s="1">
        <v>0</v>
      </c>
      <c r="E14" s="1">
        <v>0</v>
      </c>
      <c r="F14" s="1">
        <v>0.89999999999999947</v>
      </c>
      <c r="G14" s="1">
        <v>0.1</v>
      </c>
      <c r="H14" s="1">
        <v>0.1</v>
      </c>
      <c r="I14" s="1">
        <v>0.1</v>
      </c>
      <c r="J14" s="1">
        <v>0.1</v>
      </c>
      <c r="K14" s="1">
        <f t="shared" si="0"/>
        <v>1.2999999999999996</v>
      </c>
      <c r="L14" s="6">
        <f t="shared" si="1"/>
        <v>1.2210012210012206E-3</v>
      </c>
      <c r="N14" s="1" t="s">
        <v>44</v>
      </c>
      <c r="O14" s="1"/>
      <c r="P14" s="1"/>
      <c r="Q14" s="1"/>
      <c r="R14" s="1">
        <v>3</v>
      </c>
      <c r="S14" s="1">
        <f t="shared" si="2"/>
        <v>3</v>
      </c>
    </row>
    <row r="15" spans="2:19" x14ac:dyDescent="0.3">
      <c r="B15" s="5" t="s">
        <v>29</v>
      </c>
      <c r="C15" s="22" t="s">
        <v>81</v>
      </c>
      <c r="D15" s="1">
        <v>0.1</v>
      </c>
      <c r="E15" s="1">
        <v>0</v>
      </c>
      <c r="F15" s="1">
        <v>2.2000000000000002</v>
      </c>
      <c r="G15" s="1">
        <v>0.1</v>
      </c>
      <c r="H15" s="1">
        <v>0.1</v>
      </c>
      <c r="I15" s="1">
        <v>0</v>
      </c>
      <c r="J15" s="1">
        <v>0</v>
      </c>
      <c r="K15" s="1">
        <f t="shared" si="0"/>
        <v>2.5000000000000004</v>
      </c>
      <c r="L15" s="6">
        <f t="shared" si="1"/>
        <v>2.3480792711561946E-3</v>
      </c>
      <c r="N15" s="1" t="s">
        <v>43</v>
      </c>
      <c r="O15" s="1"/>
      <c r="P15" s="1">
        <v>4</v>
      </c>
      <c r="Q15" s="1"/>
      <c r="R15" s="1"/>
      <c r="S15" s="1">
        <f t="shared" si="2"/>
        <v>4</v>
      </c>
    </row>
    <row r="16" spans="2:19" x14ac:dyDescent="0.3">
      <c r="B16" s="5" t="s">
        <v>102</v>
      </c>
      <c r="C16" s="22" t="s">
        <v>81</v>
      </c>
      <c r="D16" s="1">
        <v>1.3000000000000003</v>
      </c>
      <c r="E16" s="1">
        <v>0.1</v>
      </c>
      <c r="F16" s="1">
        <v>3.4000000000000004</v>
      </c>
      <c r="G16" s="1">
        <v>0.79999999999999982</v>
      </c>
      <c r="H16" s="1">
        <v>1</v>
      </c>
      <c r="I16" s="1">
        <v>0.70000000000000018</v>
      </c>
      <c r="J16" s="1">
        <v>1.2999999999999998</v>
      </c>
      <c r="K16" s="1">
        <f t="shared" si="0"/>
        <v>8.6000000000000014</v>
      </c>
      <c r="L16" s="6">
        <f t="shared" si="1"/>
        <v>8.0773926927773087E-3</v>
      </c>
      <c r="N16" s="1"/>
      <c r="O16" s="1">
        <f>SUM(O9:O15)</f>
        <v>11</v>
      </c>
      <c r="P16" s="1">
        <f t="shared" ref="P16:S16" si="3">SUM(P9:P15)</f>
        <v>39</v>
      </c>
      <c r="Q16" s="1">
        <f t="shared" si="3"/>
        <v>17</v>
      </c>
      <c r="R16" s="1">
        <f t="shared" si="3"/>
        <v>40</v>
      </c>
      <c r="S16" s="1">
        <f t="shared" si="3"/>
        <v>107</v>
      </c>
    </row>
    <row r="17" spans="2:19" x14ac:dyDescent="0.3">
      <c r="B17" s="5" t="s">
        <v>8</v>
      </c>
      <c r="C17" s="22" t="s">
        <v>81</v>
      </c>
      <c r="D17" s="1">
        <v>0.9</v>
      </c>
      <c r="E17" s="1">
        <v>0</v>
      </c>
      <c r="F17" s="1">
        <v>0.2</v>
      </c>
      <c r="G17" s="1">
        <v>0</v>
      </c>
      <c r="H17" s="1">
        <v>0.19999999999999996</v>
      </c>
      <c r="I17" s="1">
        <v>0.1</v>
      </c>
      <c r="J17" s="1">
        <v>0</v>
      </c>
      <c r="K17" s="1">
        <f t="shared" si="0"/>
        <v>1.4000000000000001</v>
      </c>
      <c r="L17" s="6">
        <f t="shared" si="1"/>
        <v>1.3149243918474688E-3</v>
      </c>
    </row>
    <row r="18" spans="2:19" x14ac:dyDescent="0.3">
      <c r="B18" s="5" t="s">
        <v>9</v>
      </c>
      <c r="C18" s="22" t="s">
        <v>81</v>
      </c>
      <c r="D18" s="1">
        <v>0.60000000000000009</v>
      </c>
      <c r="E18" s="1">
        <v>0</v>
      </c>
      <c r="F18" s="1">
        <v>0.59999999999999987</v>
      </c>
      <c r="G18" s="1">
        <v>0.39999999999999991</v>
      </c>
      <c r="H18" s="1">
        <v>0.1</v>
      </c>
      <c r="I18" s="1">
        <v>0.3</v>
      </c>
      <c r="J18" s="1">
        <v>0.30000000000000027</v>
      </c>
      <c r="K18" s="1">
        <f t="shared" si="0"/>
        <v>2.3000000000000003</v>
      </c>
      <c r="L18" s="6">
        <f t="shared" si="1"/>
        <v>2.1602329294636989E-3</v>
      </c>
      <c r="N18" s="42" t="s">
        <v>53</v>
      </c>
      <c r="O18" s="42"/>
      <c r="P18" s="42"/>
      <c r="Q18" s="42"/>
      <c r="R18" s="42"/>
      <c r="S18" s="42"/>
    </row>
    <row r="19" spans="2:19" ht="43.2" x14ac:dyDescent="0.3">
      <c r="B19" s="5" t="s">
        <v>20</v>
      </c>
      <c r="C19" s="22" t="s">
        <v>81</v>
      </c>
      <c r="D19" s="1">
        <v>12.000000000000002</v>
      </c>
      <c r="E19" s="1">
        <v>0</v>
      </c>
      <c r="F19" s="1">
        <v>0.69999999999999973</v>
      </c>
      <c r="G19" s="1">
        <v>1.7999999999999998</v>
      </c>
      <c r="H19" s="1">
        <v>4.5</v>
      </c>
      <c r="I19" s="1">
        <v>3.1000000000000005</v>
      </c>
      <c r="J19" s="1">
        <v>0.19999999999999996</v>
      </c>
      <c r="K19" s="1">
        <f t="shared" si="0"/>
        <v>22.3</v>
      </c>
      <c r="L19" s="6">
        <f t="shared" si="1"/>
        <v>2.0944867098713252E-2</v>
      </c>
      <c r="N19" s="42"/>
      <c r="O19" s="42"/>
      <c r="P19" s="42"/>
      <c r="Q19" s="42"/>
      <c r="R19" s="42"/>
      <c r="S19" s="42"/>
    </row>
    <row r="20" spans="2:19" x14ac:dyDescent="0.3">
      <c r="B20" s="5" t="s">
        <v>11</v>
      </c>
      <c r="C20" s="22" t="s">
        <v>81</v>
      </c>
      <c r="D20" s="1">
        <v>4.4999999999999991</v>
      </c>
      <c r="E20" s="1">
        <v>0.70000000000000018</v>
      </c>
      <c r="F20" s="1">
        <v>2.6999999999999993</v>
      </c>
      <c r="G20" s="1">
        <v>0.30000000000000027</v>
      </c>
      <c r="H20" s="1">
        <v>0</v>
      </c>
      <c r="I20" s="1">
        <v>0.29999999999999982</v>
      </c>
      <c r="J20" s="1">
        <v>0.30000000000000027</v>
      </c>
      <c r="K20" s="1">
        <f t="shared" si="0"/>
        <v>8.8000000000000007</v>
      </c>
      <c r="L20" s="6">
        <f t="shared" si="1"/>
        <v>8.2652390344698044E-3</v>
      </c>
      <c r="N20" s="42"/>
      <c r="O20" s="42"/>
      <c r="P20" s="42"/>
      <c r="Q20" s="42"/>
      <c r="R20" s="42"/>
      <c r="S20" s="42"/>
    </row>
    <row r="21" spans="2:19" ht="28.8" x14ac:dyDescent="0.3">
      <c r="B21" s="5" t="s">
        <v>13</v>
      </c>
      <c r="C21" s="22" t="s">
        <v>81</v>
      </c>
      <c r="D21" s="1">
        <v>8.1</v>
      </c>
      <c r="E21" s="1">
        <v>0.10000000000000009</v>
      </c>
      <c r="F21" s="1">
        <v>2.2999999999999998</v>
      </c>
      <c r="G21" s="1">
        <v>2</v>
      </c>
      <c r="H21" s="1">
        <v>0.29999999999999982</v>
      </c>
      <c r="I21" s="1">
        <v>0.2</v>
      </c>
      <c r="J21" s="1">
        <v>0.5</v>
      </c>
      <c r="K21" s="1">
        <f t="shared" si="0"/>
        <v>13.5</v>
      </c>
      <c r="L21" s="6">
        <f t="shared" si="1"/>
        <v>1.2679628064243449E-2</v>
      </c>
    </row>
    <row r="22" spans="2:19" ht="28.8" x14ac:dyDescent="0.3">
      <c r="B22" s="5" t="s">
        <v>12</v>
      </c>
      <c r="C22" s="22" t="s">
        <v>81</v>
      </c>
      <c r="D22" s="1">
        <v>8.2000000000000011</v>
      </c>
      <c r="E22" s="1">
        <v>0</v>
      </c>
      <c r="F22" s="1">
        <v>2.0999999999999996</v>
      </c>
      <c r="G22" s="1">
        <v>0.99999999999999978</v>
      </c>
      <c r="H22" s="1">
        <v>4.1999999999999993</v>
      </c>
      <c r="I22" s="1">
        <v>0.8</v>
      </c>
      <c r="J22" s="1">
        <v>2.4</v>
      </c>
      <c r="K22" s="1">
        <f t="shared" si="0"/>
        <v>18.7</v>
      </c>
      <c r="L22" s="6">
        <f t="shared" si="1"/>
        <v>1.756363294824833E-2</v>
      </c>
    </row>
    <row r="23" spans="2:19" x14ac:dyDescent="0.3">
      <c r="B23" s="5" t="s">
        <v>14</v>
      </c>
      <c r="C23" s="22" t="s">
        <v>81</v>
      </c>
      <c r="D23" s="1">
        <v>0</v>
      </c>
      <c r="E23" s="1">
        <v>0</v>
      </c>
      <c r="F23" s="1">
        <v>0.1</v>
      </c>
      <c r="G23" s="1">
        <v>0</v>
      </c>
      <c r="H23" s="1">
        <v>0</v>
      </c>
      <c r="I23" s="1">
        <v>0</v>
      </c>
      <c r="J23" s="1">
        <v>0</v>
      </c>
      <c r="K23" s="1">
        <f t="shared" si="0"/>
        <v>0.1</v>
      </c>
      <c r="L23" s="6">
        <f t="shared" si="1"/>
        <v>9.3923170846247768E-5</v>
      </c>
    </row>
    <row r="24" spans="2:19" x14ac:dyDescent="0.3">
      <c r="B24" s="5" t="s">
        <v>21</v>
      </c>
      <c r="C24" s="22" t="s">
        <v>81</v>
      </c>
      <c r="D24" s="1">
        <v>0.69999999999999973</v>
      </c>
      <c r="E24" s="1">
        <v>0</v>
      </c>
      <c r="F24" s="1">
        <v>2.0999999999999992</v>
      </c>
      <c r="G24" s="1">
        <v>0.3</v>
      </c>
      <c r="H24" s="1">
        <v>0.19999999999999996</v>
      </c>
      <c r="I24" s="1">
        <v>0.2</v>
      </c>
      <c r="J24" s="1">
        <v>0</v>
      </c>
      <c r="K24" s="1">
        <f t="shared" si="0"/>
        <v>3.4999999999999991</v>
      </c>
      <c r="L24" s="6">
        <f t="shared" si="1"/>
        <v>3.2873109796186708E-3</v>
      </c>
    </row>
    <row r="25" spans="2:19" x14ac:dyDescent="0.3">
      <c r="B25" s="5" t="s">
        <v>15</v>
      </c>
      <c r="C25" s="22" t="s">
        <v>81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f t="shared" si="0"/>
        <v>0</v>
      </c>
      <c r="L25" s="6">
        <f t="shared" si="1"/>
        <v>0</v>
      </c>
    </row>
    <row r="26" spans="2:19" x14ac:dyDescent="0.3">
      <c r="B26" s="5" t="s">
        <v>101</v>
      </c>
      <c r="C26" s="22" t="s">
        <v>81</v>
      </c>
      <c r="D26" s="1">
        <v>7.7</v>
      </c>
      <c r="E26" s="1">
        <v>0.70000000000000018</v>
      </c>
      <c r="F26" s="1">
        <v>4.2</v>
      </c>
      <c r="G26" s="1">
        <v>3.8</v>
      </c>
      <c r="H26" s="1">
        <v>5.0999999999999996</v>
      </c>
      <c r="I26" s="1">
        <v>3.7</v>
      </c>
      <c r="J26" s="1">
        <v>1.2000000000000002</v>
      </c>
      <c r="K26" s="1">
        <f t="shared" si="0"/>
        <v>26.4</v>
      </c>
      <c r="L26" s="6">
        <f t="shared" si="1"/>
        <v>2.4795717103409408E-2</v>
      </c>
    </row>
    <row r="27" spans="2:19" x14ac:dyDescent="0.3">
      <c r="B27" s="5" t="s">
        <v>24</v>
      </c>
      <c r="C27" s="22" t="s">
        <v>81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f t="shared" si="0"/>
        <v>0</v>
      </c>
      <c r="L27" s="6">
        <f t="shared" si="1"/>
        <v>0</v>
      </c>
    </row>
    <row r="28" spans="2:19" x14ac:dyDescent="0.3">
      <c r="B28" s="5" t="s">
        <v>27</v>
      </c>
      <c r="C28" s="22" t="s">
        <v>81</v>
      </c>
      <c r="D28" s="1">
        <v>40.1</v>
      </c>
      <c r="E28" s="1">
        <v>0</v>
      </c>
      <c r="F28" s="1">
        <v>3.9000000000000004</v>
      </c>
      <c r="G28" s="1">
        <v>1.7000000000000002</v>
      </c>
      <c r="H28" s="1">
        <v>2</v>
      </c>
      <c r="I28" s="1">
        <v>4.0999999999999996</v>
      </c>
      <c r="J28" s="1">
        <v>1.1000000000000001</v>
      </c>
      <c r="K28" s="1">
        <f t="shared" si="0"/>
        <v>52.900000000000006</v>
      </c>
      <c r="L28" s="6">
        <f t="shared" si="1"/>
        <v>4.9685357377665072E-2</v>
      </c>
    </row>
    <row r="29" spans="2:19" x14ac:dyDescent="0.3">
      <c r="B29" s="5" t="s">
        <v>28</v>
      </c>
      <c r="C29" s="22" t="s">
        <v>81</v>
      </c>
      <c r="D29" s="1">
        <v>0</v>
      </c>
      <c r="E29" s="1">
        <v>0</v>
      </c>
      <c r="F29" s="1">
        <v>0.3</v>
      </c>
      <c r="G29" s="1">
        <v>0</v>
      </c>
      <c r="H29" s="1">
        <v>0</v>
      </c>
      <c r="I29" s="1">
        <v>0.19999999999999996</v>
      </c>
      <c r="J29" s="1">
        <v>0</v>
      </c>
      <c r="K29" s="1">
        <f t="shared" si="0"/>
        <v>0.49999999999999994</v>
      </c>
      <c r="L29" s="6">
        <f t="shared" si="1"/>
        <v>4.696158542312388E-4</v>
      </c>
    </row>
    <row r="30" spans="2:19" x14ac:dyDescent="0.3">
      <c r="B30" s="5" t="s">
        <v>22</v>
      </c>
      <c r="C30" s="22" t="s">
        <v>81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f t="shared" si="0"/>
        <v>0</v>
      </c>
      <c r="L30" s="6">
        <f t="shared" si="1"/>
        <v>0</v>
      </c>
    </row>
    <row r="31" spans="2:19" x14ac:dyDescent="0.3">
      <c r="B31" s="5" t="s">
        <v>16</v>
      </c>
      <c r="C31" s="22" t="s">
        <v>81</v>
      </c>
      <c r="D31" s="1">
        <v>0.19999999999999973</v>
      </c>
      <c r="E31" s="1">
        <v>0.3</v>
      </c>
      <c r="F31" s="1">
        <v>0.79999999999999982</v>
      </c>
      <c r="G31" s="1">
        <v>0</v>
      </c>
      <c r="H31" s="1">
        <v>0</v>
      </c>
      <c r="I31" s="1">
        <v>0.29999999999999982</v>
      </c>
      <c r="J31" s="1">
        <v>0</v>
      </c>
      <c r="K31" s="1">
        <f t="shared" si="0"/>
        <v>1.5999999999999994</v>
      </c>
      <c r="L31" s="6">
        <f t="shared" si="1"/>
        <v>1.5027707335399636E-3</v>
      </c>
    </row>
    <row r="32" spans="2:19" x14ac:dyDescent="0.3">
      <c r="B32" s="5" t="s">
        <v>17</v>
      </c>
      <c r="C32" s="22" t="s">
        <v>81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f t="shared" si="0"/>
        <v>0</v>
      </c>
      <c r="L32" s="6">
        <f t="shared" si="1"/>
        <v>0</v>
      </c>
    </row>
    <row r="33" spans="2:12" x14ac:dyDescent="0.3">
      <c r="B33" s="5" t="s">
        <v>30</v>
      </c>
      <c r="C33" s="22" t="s">
        <v>81</v>
      </c>
      <c r="D33" s="1">
        <v>0.1</v>
      </c>
      <c r="E33" s="1">
        <v>0</v>
      </c>
      <c r="F33" s="1">
        <v>0.2</v>
      </c>
      <c r="G33" s="1">
        <v>0</v>
      </c>
      <c r="H33" s="1">
        <v>0</v>
      </c>
      <c r="I33" s="1">
        <v>0</v>
      </c>
      <c r="J33" s="1">
        <v>0</v>
      </c>
      <c r="K33" s="1">
        <f t="shared" si="0"/>
        <v>0.30000000000000004</v>
      </c>
      <c r="L33" s="6">
        <f t="shared" si="1"/>
        <v>2.8176951253874335E-4</v>
      </c>
    </row>
    <row r="34" spans="2:12" x14ac:dyDescent="0.3">
      <c r="B34" s="5" t="s">
        <v>26</v>
      </c>
      <c r="C34" s="22" t="s">
        <v>81</v>
      </c>
      <c r="D34" s="1">
        <v>0.1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0.1</v>
      </c>
      <c r="K34" s="1">
        <f t="shared" si="0"/>
        <v>0.2</v>
      </c>
      <c r="L34" s="6">
        <f t="shared" si="1"/>
        <v>1.8784634169249554E-4</v>
      </c>
    </row>
    <row r="35" spans="2:12" ht="28.8" x14ac:dyDescent="0.3">
      <c r="B35" s="5" t="s">
        <v>18</v>
      </c>
      <c r="C35" s="22" t="s">
        <v>81</v>
      </c>
      <c r="D35" s="1">
        <v>0.29999999999999982</v>
      </c>
      <c r="E35" s="1">
        <v>0.4</v>
      </c>
      <c r="F35" s="1">
        <v>0.39999999999999991</v>
      </c>
      <c r="G35" s="1">
        <v>0.20000000000000018</v>
      </c>
      <c r="H35" s="1">
        <v>0</v>
      </c>
      <c r="I35" s="1">
        <v>0</v>
      </c>
      <c r="J35" s="1">
        <v>3.0999999999999996</v>
      </c>
      <c r="K35" s="1">
        <f t="shared" si="0"/>
        <v>4.3999999999999995</v>
      </c>
      <c r="L35" s="6">
        <f t="shared" si="1"/>
        <v>4.1326195172349013E-3</v>
      </c>
    </row>
    <row r="36" spans="2:12" ht="28.8" x14ac:dyDescent="0.3">
      <c r="B36" s="5" t="s">
        <v>7</v>
      </c>
      <c r="C36" s="18" t="s">
        <v>82</v>
      </c>
      <c r="D36" s="1">
        <v>4.4000000000000004</v>
      </c>
      <c r="E36" s="1">
        <v>1.2</v>
      </c>
      <c r="F36" s="1">
        <v>6.6000000000000014</v>
      </c>
      <c r="G36" s="1">
        <v>1.5999999999999996</v>
      </c>
      <c r="H36" s="1">
        <v>3.0999999999999996</v>
      </c>
      <c r="I36" s="1">
        <v>4</v>
      </c>
      <c r="J36" s="1">
        <v>1</v>
      </c>
      <c r="K36" s="1">
        <f t="shared" si="0"/>
        <v>21.900000000000002</v>
      </c>
      <c r="L36" s="6">
        <f t="shared" si="1"/>
        <v>2.0569174415328264E-2</v>
      </c>
    </row>
    <row r="37" spans="2:12" x14ac:dyDescent="0.3">
      <c r="B37" s="5" t="s">
        <v>0</v>
      </c>
      <c r="C37" s="20" t="s">
        <v>83</v>
      </c>
      <c r="D37" s="1">
        <v>135.29999999999998</v>
      </c>
      <c r="E37" s="1">
        <v>96.1</v>
      </c>
      <c r="F37" s="1">
        <v>193.7</v>
      </c>
      <c r="G37" s="1">
        <v>48.500000000000007</v>
      </c>
      <c r="H37" s="1">
        <v>73.2</v>
      </c>
      <c r="I37" s="1">
        <v>21.099999999999998</v>
      </c>
      <c r="J37" s="1">
        <v>95.600000000000009</v>
      </c>
      <c r="K37" s="1">
        <f t="shared" si="0"/>
        <v>663.5</v>
      </c>
      <c r="L37" s="6">
        <f t="shared" si="1"/>
        <v>0.62318023856485394</v>
      </c>
    </row>
    <row r="38" spans="2:12" x14ac:dyDescent="0.3">
      <c r="B38" s="5" t="s">
        <v>1</v>
      </c>
      <c r="C38" s="20" t="s">
        <v>83</v>
      </c>
      <c r="D38" s="1">
        <v>19.5</v>
      </c>
      <c r="E38" s="1">
        <v>12.4</v>
      </c>
      <c r="F38" s="1">
        <v>22.099999999999994</v>
      </c>
      <c r="G38" s="1">
        <v>2.2999999999999989</v>
      </c>
      <c r="H38" s="1">
        <v>4.0999999999999996</v>
      </c>
      <c r="I38" s="1">
        <v>12.2</v>
      </c>
      <c r="J38" s="1">
        <v>32.799999999999997</v>
      </c>
      <c r="K38" s="1">
        <f t="shared" si="0"/>
        <v>105.39999999999999</v>
      </c>
      <c r="L38" s="6">
        <f t="shared" si="1"/>
        <v>9.8995022071945132E-2</v>
      </c>
    </row>
    <row r="39" spans="2:12" x14ac:dyDescent="0.3">
      <c r="B39" s="5" t="s">
        <v>31</v>
      </c>
      <c r="C39" s="21" t="s">
        <v>84</v>
      </c>
      <c r="D39" s="1">
        <v>28.700000000000003</v>
      </c>
      <c r="E39" s="1">
        <v>4.5999999999999996</v>
      </c>
      <c r="F39" s="1">
        <v>28.100000000000009</v>
      </c>
      <c r="G39" s="1">
        <v>2.8999999999999986</v>
      </c>
      <c r="H39" s="1">
        <v>4.7999999999999989</v>
      </c>
      <c r="I39" s="1">
        <v>5.0999999999999996</v>
      </c>
      <c r="J39" s="1">
        <v>1.5999999999999996</v>
      </c>
      <c r="K39" s="1">
        <f t="shared" si="0"/>
        <v>75.8</v>
      </c>
      <c r="L39" s="6">
        <f t="shared" si="1"/>
        <v>7.1193763501455801E-2</v>
      </c>
    </row>
    <row r="40" spans="2:12" x14ac:dyDescent="0.3">
      <c r="D40" s="4">
        <f t="shared" ref="D40:E40" si="4">SUM(D9:D39)</f>
        <v>276.09999999999997</v>
      </c>
      <c r="E40" s="4">
        <f t="shared" si="4"/>
        <v>116.69999999999999</v>
      </c>
      <c r="F40" s="4">
        <v>293.60000000000002</v>
      </c>
      <c r="G40" s="4">
        <v>69.800000000000011</v>
      </c>
      <c r="H40" s="4">
        <v>105.39999999999999</v>
      </c>
      <c r="I40" s="4">
        <v>61.1</v>
      </c>
      <c r="J40" s="4">
        <f t="shared" ref="J40:K40" si="5">SUM(J9:J39)</f>
        <v>142</v>
      </c>
      <c r="K40" s="4">
        <f t="shared" si="5"/>
        <v>1064.7</v>
      </c>
      <c r="L40" s="6">
        <f t="shared" si="1"/>
        <v>1</v>
      </c>
    </row>
    <row r="42" spans="2:12" x14ac:dyDescent="0.3">
      <c r="B42" s="10" t="s">
        <v>76</v>
      </c>
      <c r="C42" s="10"/>
    </row>
    <row r="44" spans="2:12" ht="15.6" x14ac:dyDescent="0.3">
      <c r="B44" s="45" t="s">
        <v>35</v>
      </c>
      <c r="C44" s="45"/>
      <c r="D44" s="45"/>
      <c r="E44" s="45"/>
      <c r="F44" s="45"/>
      <c r="G44" s="45"/>
      <c r="H44" s="45"/>
      <c r="I44" s="45"/>
      <c r="J44" s="13"/>
      <c r="K44" s="13"/>
      <c r="L44" s="13"/>
    </row>
    <row r="45" spans="2:12" x14ac:dyDescent="0.3">
      <c r="B45" s="4" t="s">
        <v>32</v>
      </c>
      <c r="C45" s="4" t="s">
        <v>79</v>
      </c>
      <c r="D45" s="4" t="s">
        <v>73</v>
      </c>
      <c r="E45" s="4" t="s">
        <v>74</v>
      </c>
      <c r="F45" s="4" t="s">
        <v>75</v>
      </c>
      <c r="G45" s="4" t="s">
        <v>68</v>
      </c>
      <c r="H45" s="4" t="s">
        <v>33</v>
      </c>
      <c r="I45" s="12" t="s">
        <v>50</v>
      </c>
    </row>
    <row r="46" spans="2:12" x14ac:dyDescent="0.3">
      <c r="B46" s="5" t="s">
        <v>2</v>
      </c>
      <c r="C46" s="22" t="s">
        <v>81</v>
      </c>
      <c r="D46" s="1">
        <v>0.49999999999999989</v>
      </c>
      <c r="E46" s="1">
        <v>3.6999999999999997</v>
      </c>
      <c r="F46" s="1">
        <v>0.1</v>
      </c>
      <c r="G46" s="1">
        <v>11.800000000000004</v>
      </c>
      <c r="H46" s="1">
        <f>SUM(D46:G46)</f>
        <v>16.100000000000001</v>
      </c>
      <c r="I46" s="6">
        <f>H46/1064.7</f>
        <v>1.5121630506245891E-2</v>
      </c>
    </row>
    <row r="47" spans="2:12" x14ac:dyDescent="0.3">
      <c r="B47" s="5" t="s">
        <v>3</v>
      </c>
      <c r="C47" s="22" t="s">
        <v>81</v>
      </c>
      <c r="D47" s="1">
        <v>0.60000000000000009</v>
      </c>
      <c r="E47" s="1">
        <v>0.89999999999999991</v>
      </c>
      <c r="F47" s="1">
        <v>1.7000000000000002</v>
      </c>
      <c r="G47" s="1">
        <v>1.5</v>
      </c>
      <c r="H47" s="1">
        <f t="shared" ref="H47:H76" si="6">SUM(D47:G47)</f>
        <v>4.7</v>
      </c>
      <c r="I47" s="6">
        <f t="shared" ref="I47:I77" si="7">H47/1064.7</f>
        <v>4.4143890297736448E-3</v>
      </c>
    </row>
    <row r="48" spans="2:12" ht="28.8" x14ac:dyDescent="0.3">
      <c r="B48" s="5" t="s">
        <v>4</v>
      </c>
      <c r="C48" s="22" t="s">
        <v>81</v>
      </c>
      <c r="D48" s="1">
        <v>3.3</v>
      </c>
      <c r="E48" s="1">
        <v>0.30000000000000027</v>
      </c>
      <c r="F48" s="1">
        <v>1.6000000000000005</v>
      </c>
      <c r="G48" s="1">
        <v>2.7</v>
      </c>
      <c r="H48" s="1">
        <f t="shared" si="6"/>
        <v>7.9000000000000012</v>
      </c>
      <c r="I48" s="6">
        <f t="shared" si="7"/>
        <v>7.4199304968535747E-3</v>
      </c>
    </row>
    <row r="49" spans="2:9" x14ac:dyDescent="0.3">
      <c r="B49" s="5" t="s">
        <v>5</v>
      </c>
      <c r="C49" s="22" t="s">
        <v>81</v>
      </c>
      <c r="D49" s="1">
        <v>0</v>
      </c>
      <c r="E49" s="1">
        <v>0</v>
      </c>
      <c r="F49" s="1">
        <v>0</v>
      </c>
      <c r="G49" s="1">
        <v>0</v>
      </c>
      <c r="H49" s="1">
        <f t="shared" si="6"/>
        <v>0</v>
      </c>
      <c r="I49" s="6">
        <f t="shared" si="7"/>
        <v>0</v>
      </c>
    </row>
    <row r="50" spans="2:9" x14ac:dyDescent="0.3">
      <c r="B50" s="5" t="s">
        <v>6</v>
      </c>
      <c r="C50" s="22" t="s">
        <v>81</v>
      </c>
      <c r="D50" s="1">
        <v>0</v>
      </c>
      <c r="E50" s="1">
        <v>0.1</v>
      </c>
      <c r="F50" s="1">
        <v>0</v>
      </c>
      <c r="G50" s="1">
        <v>0</v>
      </c>
      <c r="H50" s="1">
        <f t="shared" si="6"/>
        <v>0.1</v>
      </c>
      <c r="I50" s="6">
        <f t="shared" si="7"/>
        <v>9.3923170846247768E-5</v>
      </c>
    </row>
    <row r="51" spans="2:9" x14ac:dyDescent="0.3">
      <c r="B51" s="5" t="s">
        <v>23</v>
      </c>
      <c r="C51" s="22" t="s">
        <v>81</v>
      </c>
      <c r="D51" s="1">
        <v>0.2</v>
      </c>
      <c r="E51" s="1">
        <v>0.2</v>
      </c>
      <c r="F51" s="1">
        <v>0</v>
      </c>
      <c r="G51" s="1">
        <v>0.89999999999999947</v>
      </c>
      <c r="H51" s="1">
        <f t="shared" si="6"/>
        <v>1.2999999999999994</v>
      </c>
      <c r="I51" s="6">
        <f t="shared" si="7"/>
        <v>1.2210012210012203E-3</v>
      </c>
    </row>
    <row r="52" spans="2:9" x14ac:dyDescent="0.3">
      <c r="B52" s="5" t="s">
        <v>29</v>
      </c>
      <c r="C52" s="22" t="s">
        <v>81</v>
      </c>
      <c r="D52" s="1">
        <v>0.2</v>
      </c>
      <c r="E52" s="1">
        <v>0</v>
      </c>
      <c r="F52" s="1">
        <v>0.1</v>
      </c>
      <c r="G52" s="1">
        <v>2.2000000000000002</v>
      </c>
      <c r="H52" s="1">
        <f t="shared" si="6"/>
        <v>2.5</v>
      </c>
      <c r="I52" s="6">
        <f t="shared" si="7"/>
        <v>2.3480792711561942E-3</v>
      </c>
    </row>
    <row r="53" spans="2:9" x14ac:dyDescent="0.3">
      <c r="B53" s="5" t="s">
        <v>102</v>
      </c>
      <c r="C53" s="22" t="s">
        <v>81</v>
      </c>
      <c r="D53" s="1">
        <v>1.7999999999999998</v>
      </c>
      <c r="E53" s="1">
        <v>2</v>
      </c>
      <c r="F53" s="1">
        <v>1.4000000000000004</v>
      </c>
      <c r="G53" s="1">
        <v>3.4000000000000004</v>
      </c>
      <c r="H53" s="1">
        <f t="shared" si="6"/>
        <v>8.6000000000000014</v>
      </c>
      <c r="I53" s="6">
        <f t="shared" si="7"/>
        <v>8.0773926927773087E-3</v>
      </c>
    </row>
    <row r="54" spans="2:9" x14ac:dyDescent="0.3">
      <c r="B54" s="5" t="s">
        <v>8</v>
      </c>
      <c r="C54" s="22" t="s">
        <v>81</v>
      </c>
      <c r="D54" s="1">
        <v>0.19999999999999996</v>
      </c>
      <c r="E54" s="1">
        <v>0.1</v>
      </c>
      <c r="F54" s="1">
        <v>0.9</v>
      </c>
      <c r="G54" s="1">
        <v>0.2</v>
      </c>
      <c r="H54" s="1">
        <f t="shared" si="6"/>
        <v>1.4</v>
      </c>
      <c r="I54" s="6">
        <f t="shared" si="7"/>
        <v>1.3149243918474686E-3</v>
      </c>
    </row>
    <row r="55" spans="2:9" x14ac:dyDescent="0.3">
      <c r="B55" s="5" t="s">
        <v>9</v>
      </c>
      <c r="C55" s="22" t="s">
        <v>81</v>
      </c>
      <c r="D55" s="1">
        <v>0.49999999999999989</v>
      </c>
      <c r="E55" s="1">
        <v>0.60000000000000031</v>
      </c>
      <c r="F55" s="1">
        <v>0.60000000000000009</v>
      </c>
      <c r="G55" s="1">
        <v>0.59999999999999987</v>
      </c>
      <c r="H55" s="1">
        <f t="shared" si="6"/>
        <v>2.2999999999999998</v>
      </c>
      <c r="I55" s="6">
        <f t="shared" si="7"/>
        <v>2.1602329294636985E-3</v>
      </c>
    </row>
    <row r="56" spans="2:9" ht="43.2" x14ac:dyDescent="0.3">
      <c r="B56" s="5" t="s">
        <v>20</v>
      </c>
      <c r="C56" s="22" t="s">
        <v>81</v>
      </c>
      <c r="D56" s="1">
        <v>6.3</v>
      </c>
      <c r="E56" s="1">
        <v>3.3000000000000007</v>
      </c>
      <c r="F56" s="1">
        <v>12.000000000000002</v>
      </c>
      <c r="G56" s="1">
        <v>0.69999999999999973</v>
      </c>
      <c r="H56" s="1">
        <f t="shared" si="6"/>
        <v>22.3</v>
      </c>
      <c r="I56" s="6">
        <f t="shared" si="7"/>
        <v>2.0944867098713252E-2</v>
      </c>
    </row>
    <row r="57" spans="2:9" x14ac:dyDescent="0.3">
      <c r="B57" s="5" t="s">
        <v>11</v>
      </c>
      <c r="C57" s="22" t="s">
        <v>81</v>
      </c>
      <c r="D57" s="1">
        <v>0.30000000000000027</v>
      </c>
      <c r="E57" s="1">
        <v>0.60000000000000009</v>
      </c>
      <c r="F57" s="1">
        <v>5.1999999999999993</v>
      </c>
      <c r="G57" s="1">
        <v>2.6999999999999993</v>
      </c>
      <c r="H57" s="1">
        <f t="shared" si="6"/>
        <v>8.7999999999999989</v>
      </c>
      <c r="I57" s="6">
        <f t="shared" si="7"/>
        <v>8.2652390344698026E-3</v>
      </c>
    </row>
    <row r="58" spans="2:9" ht="28.8" x14ac:dyDescent="0.3">
      <c r="B58" s="5" t="s">
        <v>13</v>
      </c>
      <c r="C58" s="22" t="s">
        <v>81</v>
      </c>
      <c r="D58" s="1">
        <v>2.2999999999999998</v>
      </c>
      <c r="E58" s="1">
        <v>0.7</v>
      </c>
      <c r="F58" s="1">
        <v>8.1999999999999993</v>
      </c>
      <c r="G58" s="1">
        <v>2.2999999999999998</v>
      </c>
      <c r="H58" s="1">
        <f t="shared" si="6"/>
        <v>13.5</v>
      </c>
      <c r="I58" s="6">
        <f t="shared" si="7"/>
        <v>1.2679628064243449E-2</v>
      </c>
    </row>
    <row r="59" spans="2:9" ht="28.8" x14ac:dyDescent="0.3">
      <c r="B59" s="5" t="s">
        <v>12</v>
      </c>
      <c r="C59" s="22" t="s">
        <v>81</v>
      </c>
      <c r="D59" s="1">
        <v>5.1999999999999993</v>
      </c>
      <c r="E59" s="1">
        <v>3.2</v>
      </c>
      <c r="F59" s="1">
        <v>8.2000000000000011</v>
      </c>
      <c r="G59" s="1">
        <v>2.0999999999999996</v>
      </c>
      <c r="H59" s="1">
        <f t="shared" si="6"/>
        <v>18.700000000000003</v>
      </c>
      <c r="I59" s="6">
        <f t="shared" si="7"/>
        <v>1.7563632948248333E-2</v>
      </c>
    </row>
    <row r="60" spans="2:9" x14ac:dyDescent="0.3">
      <c r="B60" s="5" t="s">
        <v>14</v>
      </c>
      <c r="C60" s="22" t="s">
        <v>81</v>
      </c>
      <c r="D60" s="1">
        <v>0</v>
      </c>
      <c r="E60" s="1">
        <v>0</v>
      </c>
      <c r="F60" s="1">
        <v>0</v>
      </c>
      <c r="G60" s="1">
        <v>0.1</v>
      </c>
      <c r="H60" s="1">
        <f t="shared" si="6"/>
        <v>0.1</v>
      </c>
      <c r="I60" s="6">
        <f t="shared" si="7"/>
        <v>9.3923170846247768E-5</v>
      </c>
    </row>
    <row r="61" spans="2:9" x14ac:dyDescent="0.3">
      <c r="B61" s="5" t="s">
        <v>21</v>
      </c>
      <c r="C61" s="22" t="s">
        <v>81</v>
      </c>
      <c r="D61" s="1">
        <v>0.49999999999999994</v>
      </c>
      <c r="E61" s="1">
        <v>0.2</v>
      </c>
      <c r="F61" s="1">
        <v>0.69999999999999973</v>
      </c>
      <c r="G61" s="1">
        <v>2.0999999999999992</v>
      </c>
      <c r="H61" s="1">
        <f t="shared" si="6"/>
        <v>3.4999999999999991</v>
      </c>
      <c r="I61" s="6">
        <f t="shared" si="7"/>
        <v>3.2873109796186708E-3</v>
      </c>
    </row>
    <row r="62" spans="2:9" x14ac:dyDescent="0.3">
      <c r="B62" s="5" t="s">
        <v>15</v>
      </c>
      <c r="C62" s="22" t="s">
        <v>81</v>
      </c>
      <c r="D62" s="1">
        <v>0</v>
      </c>
      <c r="E62" s="1">
        <v>0</v>
      </c>
      <c r="F62" s="1">
        <v>0</v>
      </c>
      <c r="G62" s="1">
        <v>0</v>
      </c>
      <c r="H62" s="1">
        <f t="shared" si="6"/>
        <v>0</v>
      </c>
      <c r="I62" s="6">
        <f t="shared" si="7"/>
        <v>0</v>
      </c>
    </row>
    <row r="63" spans="2:9" x14ac:dyDescent="0.3">
      <c r="B63" s="5" t="s">
        <v>101</v>
      </c>
      <c r="C63" s="22" t="s">
        <v>81</v>
      </c>
      <c r="D63" s="1">
        <v>8.8999999999999986</v>
      </c>
      <c r="E63" s="1">
        <v>4.9000000000000004</v>
      </c>
      <c r="F63" s="1">
        <v>8.4</v>
      </c>
      <c r="G63" s="1">
        <v>4.2</v>
      </c>
      <c r="H63" s="1">
        <f t="shared" si="6"/>
        <v>26.4</v>
      </c>
      <c r="I63" s="6">
        <f t="shared" si="7"/>
        <v>2.4795717103409408E-2</v>
      </c>
    </row>
    <row r="64" spans="2:9" x14ac:dyDescent="0.3">
      <c r="B64" s="5" t="s">
        <v>24</v>
      </c>
      <c r="C64" s="22" t="s">
        <v>81</v>
      </c>
      <c r="D64" s="1">
        <v>0</v>
      </c>
      <c r="E64" s="1">
        <v>0</v>
      </c>
      <c r="F64" s="1">
        <v>0</v>
      </c>
      <c r="G64" s="1">
        <v>0</v>
      </c>
      <c r="H64" s="1">
        <f t="shared" si="6"/>
        <v>0</v>
      </c>
      <c r="I64" s="6">
        <f t="shared" si="7"/>
        <v>0</v>
      </c>
    </row>
    <row r="65" spans="2:9" x14ac:dyDescent="0.3">
      <c r="B65" s="5" t="s">
        <v>27</v>
      </c>
      <c r="C65" s="22" t="s">
        <v>81</v>
      </c>
      <c r="D65" s="1">
        <v>3.7</v>
      </c>
      <c r="E65" s="1">
        <v>5.1999999999999993</v>
      </c>
      <c r="F65" s="1">
        <v>40.1</v>
      </c>
      <c r="G65" s="1">
        <v>3.9000000000000004</v>
      </c>
      <c r="H65" s="1">
        <f t="shared" si="6"/>
        <v>52.9</v>
      </c>
      <c r="I65" s="6">
        <f t="shared" si="7"/>
        <v>4.9685357377665065E-2</v>
      </c>
    </row>
    <row r="66" spans="2:9" x14ac:dyDescent="0.3">
      <c r="B66" s="5" t="s">
        <v>28</v>
      </c>
      <c r="C66" s="22" t="s">
        <v>81</v>
      </c>
      <c r="D66" s="1">
        <v>0</v>
      </c>
      <c r="E66" s="1">
        <v>0.19999999999999996</v>
      </c>
      <c r="F66" s="1">
        <v>0</v>
      </c>
      <c r="G66" s="1">
        <v>0.3</v>
      </c>
      <c r="H66" s="1">
        <f t="shared" si="6"/>
        <v>0.49999999999999994</v>
      </c>
      <c r="I66" s="6">
        <f t="shared" si="7"/>
        <v>4.696158542312388E-4</v>
      </c>
    </row>
    <row r="67" spans="2:9" x14ac:dyDescent="0.3">
      <c r="B67" s="5" t="s">
        <v>22</v>
      </c>
      <c r="C67" s="22" t="s">
        <v>81</v>
      </c>
      <c r="D67" s="1">
        <v>0</v>
      </c>
      <c r="E67" s="1">
        <v>0</v>
      </c>
      <c r="F67" s="1">
        <v>0</v>
      </c>
      <c r="G67" s="1">
        <v>0</v>
      </c>
      <c r="H67" s="1">
        <f t="shared" si="6"/>
        <v>0</v>
      </c>
      <c r="I67" s="6">
        <f t="shared" si="7"/>
        <v>0</v>
      </c>
    </row>
    <row r="68" spans="2:9" x14ac:dyDescent="0.3">
      <c r="B68" s="5" t="s">
        <v>16</v>
      </c>
      <c r="C68" s="22" t="s">
        <v>81</v>
      </c>
      <c r="D68" s="1">
        <v>0</v>
      </c>
      <c r="E68" s="1">
        <v>0.29999999999999982</v>
      </c>
      <c r="F68" s="1">
        <v>0.49999999999999972</v>
      </c>
      <c r="G68" s="1">
        <v>0.79999999999999982</v>
      </c>
      <c r="H68" s="1">
        <f t="shared" si="6"/>
        <v>1.5999999999999994</v>
      </c>
      <c r="I68" s="6">
        <f t="shared" si="7"/>
        <v>1.5027707335399636E-3</v>
      </c>
    </row>
    <row r="69" spans="2:9" x14ac:dyDescent="0.3">
      <c r="B69" s="5" t="s">
        <v>17</v>
      </c>
      <c r="C69" s="22" t="s">
        <v>81</v>
      </c>
      <c r="D69" s="1">
        <v>0</v>
      </c>
      <c r="E69" s="1">
        <v>0</v>
      </c>
      <c r="F69" s="1">
        <v>0</v>
      </c>
      <c r="G69" s="1">
        <v>0</v>
      </c>
      <c r="H69" s="1">
        <f t="shared" si="6"/>
        <v>0</v>
      </c>
      <c r="I69" s="6">
        <f t="shared" si="7"/>
        <v>0</v>
      </c>
    </row>
    <row r="70" spans="2:9" x14ac:dyDescent="0.3">
      <c r="B70" s="5" t="s">
        <v>30</v>
      </c>
      <c r="C70" s="22" t="s">
        <v>81</v>
      </c>
      <c r="D70" s="1">
        <v>0</v>
      </c>
      <c r="E70" s="1">
        <v>0</v>
      </c>
      <c r="F70" s="1">
        <v>0.1</v>
      </c>
      <c r="G70" s="1">
        <v>0.2</v>
      </c>
      <c r="H70" s="1">
        <f t="shared" si="6"/>
        <v>0.30000000000000004</v>
      </c>
      <c r="I70" s="6">
        <f t="shared" si="7"/>
        <v>2.8176951253874335E-4</v>
      </c>
    </row>
    <row r="71" spans="2:9" x14ac:dyDescent="0.3">
      <c r="B71" s="5" t="s">
        <v>26</v>
      </c>
      <c r="C71" s="22" t="s">
        <v>81</v>
      </c>
      <c r="D71" s="1">
        <v>0</v>
      </c>
      <c r="E71" s="1">
        <v>0.1</v>
      </c>
      <c r="F71" s="1">
        <v>0.1</v>
      </c>
      <c r="G71" s="1">
        <v>0</v>
      </c>
      <c r="H71" s="1">
        <f t="shared" si="6"/>
        <v>0.2</v>
      </c>
      <c r="I71" s="6">
        <f t="shared" si="7"/>
        <v>1.8784634169249554E-4</v>
      </c>
    </row>
    <row r="72" spans="2:9" ht="28.8" x14ac:dyDescent="0.3">
      <c r="B72" s="5" t="s">
        <v>18</v>
      </c>
      <c r="C72" s="22" t="s">
        <v>81</v>
      </c>
      <c r="D72" s="1">
        <v>0.20000000000000018</v>
      </c>
      <c r="E72" s="1">
        <v>3.0999999999999996</v>
      </c>
      <c r="F72" s="1">
        <v>0.69999999999999984</v>
      </c>
      <c r="G72" s="1">
        <v>0.39999999999999991</v>
      </c>
      <c r="H72" s="1">
        <f t="shared" si="6"/>
        <v>4.3999999999999995</v>
      </c>
      <c r="I72" s="6">
        <f t="shared" si="7"/>
        <v>4.1326195172349013E-3</v>
      </c>
    </row>
    <row r="73" spans="2:9" ht="28.8" x14ac:dyDescent="0.3">
      <c r="B73" s="5" t="s">
        <v>7</v>
      </c>
      <c r="C73" s="18" t="s">
        <v>82</v>
      </c>
      <c r="D73" s="1">
        <v>4.6999999999999993</v>
      </c>
      <c r="E73" s="1">
        <v>5</v>
      </c>
      <c r="F73" s="1">
        <v>5.6000000000000005</v>
      </c>
      <c r="G73" s="1">
        <v>6.6000000000000014</v>
      </c>
      <c r="H73" s="1">
        <f t="shared" si="6"/>
        <v>21.900000000000002</v>
      </c>
      <c r="I73" s="6">
        <f t="shared" si="7"/>
        <v>2.0569174415328264E-2</v>
      </c>
    </row>
    <row r="74" spans="2:9" x14ac:dyDescent="0.3">
      <c r="B74" s="5" t="s">
        <v>0</v>
      </c>
      <c r="C74" s="20" t="s">
        <v>83</v>
      </c>
      <c r="D74" s="1">
        <v>121.70000000000002</v>
      </c>
      <c r="E74" s="1">
        <v>116.7</v>
      </c>
      <c r="F74" s="1">
        <v>231.39999999999998</v>
      </c>
      <c r="G74" s="1">
        <v>193.7</v>
      </c>
      <c r="H74" s="1">
        <f t="shared" si="6"/>
        <v>663.5</v>
      </c>
      <c r="I74" s="6">
        <f t="shared" si="7"/>
        <v>0.62318023856485394</v>
      </c>
    </row>
    <row r="75" spans="2:9" x14ac:dyDescent="0.3">
      <c r="B75" s="5" t="s">
        <v>1</v>
      </c>
      <c r="C75" s="20" t="s">
        <v>83</v>
      </c>
      <c r="D75" s="1">
        <v>6.3999999999999986</v>
      </c>
      <c r="E75" s="1">
        <v>45</v>
      </c>
      <c r="F75" s="1">
        <v>31.9</v>
      </c>
      <c r="G75" s="1">
        <v>22.099999999999994</v>
      </c>
      <c r="H75" s="1">
        <f t="shared" si="6"/>
        <v>105.39999999999999</v>
      </c>
      <c r="I75" s="6">
        <f t="shared" si="7"/>
        <v>9.8995022071945132E-2</v>
      </c>
    </row>
    <row r="76" spans="2:9" x14ac:dyDescent="0.3">
      <c r="B76" s="5" t="s">
        <v>31</v>
      </c>
      <c r="C76" s="21" t="s">
        <v>84</v>
      </c>
      <c r="D76" s="1">
        <v>7.6999999999999975</v>
      </c>
      <c r="E76" s="1">
        <v>6.6999999999999993</v>
      </c>
      <c r="F76" s="1">
        <v>33.300000000000004</v>
      </c>
      <c r="G76" s="1">
        <v>28.100000000000009</v>
      </c>
      <c r="H76" s="1">
        <f t="shared" si="6"/>
        <v>75.800000000000011</v>
      </c>
      <c r="I76" s="6">
        <f t="shared" si="7"/>
        <v>7.1193763501455815E-2</v>
      </c>
    </row>
    <row r="77" spans="2:9" x14ac:dyDescent="0.3">
      <c r="D77" s="4">
        <f>SUM(D46:D76)</f>
        <v>175.20000000000002</v>
      </c>
      <c r="E77" s="4">
        <f t="shared" ref="E77:H77" si="8">SUM(E46:E76)</f>
        <v>203.1</v>
      </c>
      <c r="F77" s="4">
        <f t="shared" si="8"/>
        <v>392.79999999999995</v>
      </c>
      <c r="G77" s="4">
        <f t="shared" si="8"/>
        <v>293.60000000000002</v>
      </c>
      <c r="H77" s="4">
        <f t="shared" si="8"/>
        <v>1064.7</v>
      </c>
      <c r="I77" s="8">
        <f t="shared" si="7"/>
        <v>1</v>
      </c>
    </row>
    <row r="80" spans="2:9" x14ac:dyDescent="0.3">
      <c r="B80" s="46" t="s">
        <v>95</v>
      </c>
      <c r="C80" s="46"/>
      <c r="D80" s="46"/>
      <c r="E80" s="46"/>
      <c r="F80" s="46"/>
    </row>
    <row r="81" spans="2:9" x14ac:dyDescent="0.3">
      <c r="B81" s="4" t="s">
        <v>79</v>
      </c>
      <c r="C81" s="4" t="s">
        <v>73</v>
      </c>
      <c r="D81" s="4" t="s">
        <v>74</v>
      </c>
      <c r="E81" s="4" t="s">
        <v>88</v>
      </c>
      <c r="F81" s="4" t="s">
        <v>68</v>
      </c>
    </row>
    <row r="82" spans="2:9" x14ac:dyDescent="0.3">
      <c r="B82" s="25" t="s">
        <v>81</v>
      </c>
      <c r="C82" s="33">
        <v>0.1980593607305936</v>
      </c>
      <c r="D82" s="33">
        <v>0.14623338257016247</v>
      </c>
      <c r="E82" s="33">
        <v>0.2306517311608961</v>
      </c>
      <c r="F82" s="33">
        <v>0.14679836512261579</v>
      </c>
    </row>
    <row r="83" spans="2:9" x14ac:dyDescent="0.3">
      <c r="B83" s="29" t="s">
        <v>96</v>
      </c>
      <c r="C83" s="33">
        <v>2.6826484018264839E-2</v>
      </c>
      <c r="D83" s="33">
        <v>2.4618414574101428E-2</v>
      </c>
      <c r="E83" s="33">
        <v>1.4256619144602852E-2</v>
      </c>
      <c r="F83" s="33">
        <v>2.247956403269755E-2</v>
      </c>
    </row>
    <row r="84" spans="2:9" x14ac:dyDescent="0.3">
      <c r="B84" s="28" t="s">
        <v>83</v>
      </c>
      <c r="C84" s="33">
        <v>0.73116438356164393</v>
      </c>
      <c r="D84" s="33">
        <v>0.79615952732644013</v>
      </c>
      <c r="E84" s="33">
        <v>0.67031568228105898</v>
      </c>
      <c r="F84" s="33">
        <v>0.73501362397820158</v>
      </c>
    </row>
    <row r="85" spans="2:9" x14ac:dyDescent="0.3">
      <c r="B85" s="26" t="s">
        <v>84</v>
      </c>
      <c r="C85" s="33">
        <v>4.3949771689497708E-2</v>
      </c>
      <c r="D85" s="33">
        <v>3.2988675529295908E-2</v>
      </c>
      <c r="E85" s="33">
        <v>8.4775967413441969E-2</v>
      </c>
      <c r="F85" s="33">
        <v>9.5708446866485039E-2</v>
      </c>
    </row>
    <row r="86" spans="2:9" x14ac:dyDescent="0.3">
      <c r="C86" s="6">
        <f>SUM(C82:C85)</f>
        <v>1</v>
      </c>
      <c r="D86" s="6">
        <f t="shared" ref="D86:F86" si="9">SUM(D82:D85)</f>
        <v>1</v>
      </c>
      <c r="E86" s="6">
        <f t="shared" si="9"/>
        <v>0.99999999999999989</v>
      </c>
      <c r="F86" s="6">
        <f t="shared" si="9"/>
        <v>1</v>
      </c>
    </row>
    <row r="88" spans="2:9" x14ac:dyDescent="0.3">
      <c r="B88" s="46" t="s">
        <v>97</v>
      </c>
      <c r="C88" s="46"/>
      <c r="D88" s="46"/>
      <c r="E88" s="46"/>
      <c r="F88" s="46"/>
      <c r="G88" s="46"/>
      <c r="H88" s="46"/>
      <c r="I88" s="46"/>
    </row>
    <row r="89" spans="2:9" x14ac:dyDescent="0.3">
      <c r="B89" s="4" t="s">
        <v>79</v>
      </c>
      <c r="C89" s="4" t="s">
        <v>36</v>
      </c>
      <c r="D89" s="4" t="s">
        <v>37</v>
      </c>
      <c r="E89" s="4" t="s">
        <v>94</v>
      </c>
      <c r="F89" s="4" t="s">
        <v>46</v>
      </c>
      <c r="G89" s="4" t="s">
        <v>45</v>
      </c>
      <c r="H89" s="4" t="s">
        <v>44</v>
      </c>
      <c r="I89" s="4" t="s">
        <v>43</v>
      </c>
    </row>
    <row r="90" spans="2:9" x14ac:dyDescent="0.3">
      <c r="B90" s="25" t="s">
        <v>81</v>
      </c>
      <c r="C90" s="33">
        <v>0.31944947482796088</v>
      </c>
      <c r="D90" s="33">
        <v>2.0565552699228797E-2</v>
      </c>
      <c r="E90" s="33">
        <v>0.14679836512261579</v>
      </c>
      <c r="F90" s="33">
        <v>0.20773638968481375</v>
      </c>
      <c r="G90" s="33">
        <v>0.19165085388994305</v>
      </c>
      <c r="H90" s="33">
        <v>0.30605564648117833</v>
      </c>
      <c r="I90" s="33">
        <v>7.7464788732394374E-2</v>
      </c>
    </row>
    <row r="91" spans="2:9" x14ac:dyDescent="0.3">
      <c r="B91" s="29" t="s">
        <v>96</v>
      </c>
      <c r="C91" s="33">
        <v>1.5936254980079681E-2</v>
      </c>
      <c r="D91" s="33">
        <v>1.0282776349614395E-2</v>
      </c>
      <c r="E91" s="33">
        <v>2.247956403269755E-2</v>
      </c>
      <c r="F91" s="33">
        <v>2.2922636103151858E-2</v>
      </c>
      <c r="G91" s="33">
        <v>2.9411764705882349E-2</v>
      </c>
      <c r="H91" s="33">
        <v>6.5466448445171854E-2</v>
      </c>
      <c r="I91" s="33">
        <v>7.0422535211267607E-3</v>
      </c>
    </row>
    <row r="92" spans="2:9" x14ac:dyDescent="0.3">
      <c r="B92" s="28" t="s">
        <v>83</v>
      </c>
      <c r="C92" s="33">
        <v>0.56066642520825782</v>
      </c>
      <c r="D92" s="33">
        <v>0.92973436161096823</v>
      </c>
      <c r="E92" s="33">
        <v>0.73501362397820158</v>
      </c>
      <c r="F92" s="33">
        <v>0.72779369627507173</v>
      </c>
      <c r="G92" s="33">
        <v>0.73339658444022771</v>
      </c>
      <c r="H92" s="33">
        <v>0.5450081833060556</v>
      </c>
      <c r="I92" s="33">
        <v>0.90422535211267618</v>
      </c>
    </row>
    <row r="93" spans="2:9" x14ac:dyDescent="0.3">
      <c r="B93" s="26" t="s">
        <v>84</v>
      </c>
      <c r="C93" s="33">
        <v>0.10394784498370156</v>
      </c>
      <c r="D93" s="33">
        <v>3.9417309340188514E-2</v>
      </c>
      <c r="E93" s="33">
        <v>9.5708446866485039E-2</v>
      </c>
      <c r="F93" s="33">
        <v>4.154727793696273E-2</v>
      </c>
      <c r="G93" s="33">
        <v>4.5540796963946854E-2</v>
      </c>
      <c r="H93" s="33">
        <v>8.3469721767594096E-2</v>
      </c>
      <c r="I93" s="33">
        <v>1.1267605633802814E-2</v>
      </c>
    </row>
    <row r="94" spans="2:9" x14ac:dyDescent="0.3">
      <c r="C94" s="6">
        <f>SUM(C90:C93)</f>
        <v>0.99999999999999989</v>
      </c>
      <c r="D94" s="6">
        <f t="shared" ref="D94:I94" si="10">SUM(D90:D93)</f>
        <v>0.99999999999999989</v>
      </c>
      <c r="E94" s="6">
        <f t="shared" si="10"/>
        <v>1</v>
      </c>
      <c r="F94" s="6">
        <f t="shared" si="10"/>
        <v>1</v>
      </c>
      <c r="G94" s="6">
        <f t="shared" si="10"/>
        <v>1</v>
      </c>
      <c r="H94" s="6">
        <f t="shared" si="10"/>
        <v>1</v>
      </c>
      <c r="I94" s="6">
        <f t="shared" si="10"/>
        <v>1.0000000000000002</v>
      </c>
    </row>
  </sheetData>
  <mergeCells count="6">
    <mergeCell ref="B88:I88"/>
    <mergeCell ref="B7:L7"/>
    <mergeCell ref="N7:S7"/>
    <mergeCell ref="N18:S20"/>
    <mergeCell ref="B44:I44"/>
    <mergeCell ref="B80:F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1376-35BE-456D-8AAC-01443ABC3B91}">
  <sheetPr>
    <tabColor theme="4" tint="0.59999389629810485"/>
  </sheetPr>
  <dimension ref="B2:R46"/>
  <sheetViews>
    <sheetView workbookViewId="0">
      <selection activeCell="P14" sqref="P14"/>
    </sheetView>
  </sheetViews>
  <sheetFormatPr defaultRowHeight="14.4" x14ac:dyDescent="0.3"/>
  <cols>
    <col min="2" max="3" width="24.109375" customWidth="1"/>
    <col min="7" max="7" width="10.44140625" customWidth="1"/>
    <col min="9" max="10" width="21.44140625" customWidth="1"/>
    <col min="14" max="14" width="10.6640625" customWidth="1"/>
    <col min="16" max="16" width="22.6640625" customWidth="1"/>
    <col min="17" max="17" width="14.88671875" customWidth="1"/>
  </cols>
  <sheetData>
    <row r="2" spans="2:18" ht="18" x14ac:dyDescent="0.35">
      <c r="B2" s="3" t="s">
        <v>66</v>
      </c>
      <c r="C2" s="3"/>
    </row>
    <row r="3" spans="2:18" x14ac:dyDescent="0.3">
      <c r="B3" t="s">
        <v>67</v>
      </c>
    </row>
    <row r="5" spans="2:18" x14ac:dyDescent="0.3">
      <c r="B5" s="43" t="s">
        <v>34</v>
      </c>
      <c r="C5" s="43"/>
      <c r="D5" s="43"/>
      <c r="E5" s="43"/>
      <c r="F5" s="43"/>
      <c r="G5" s="43"/>
      <c r="I5" s="46" t="s">
        <v>85</v>
      </c>
      <c r="J5" s="46"/>
      <c r="K5" s="46"/>
      <c r="L5" s="46"/>
      <c r="M5" s="46"/>
      <c r="N5" s="46"/>
      <c r="P5" s="46" t="s">
        <v>86</v>
      </c>
      <c r="Q5" s="46"/>
      <c r="R5" s="46"/>
    </row>
    <row r="6" spans="2:18" x14ac:dyDescent="0.3">
      <c r="B6" s="4" t="s">
        <v>32</v>
      </c>
      <c r="C6" s="4" t="s">
        <v>61</v>
      </c>
      <c r="D6" s="4" t="s">
        <v>45</v>
      </c>
      <c r="E6" s="4" t="s">
        <v>46</v>
      </c>
      <c r="F6" s="4" t="s">
        <v>33</v>
      </c>
      <c r="G6" s="4" t="s">
        <v>50</v>
      </c>
      <c r="I6" s="4" t="s">
        <v>32</v>
      </c>
      <c r="J6" s="4" t="s">
        <v>61</v>
      </c>
      <c r="K6" s="4" t="s">
        <v>45</v>
      </c>
      <c r="L6" s="4" t="s">
        <v>46</v>
      </c>
      <c r="M6" s="4" t="s">
        <v>33</v>
      </c>
      <c r="N6" s="4" t="s">
        <v>50</v>
      </c>
      <c r="P6" s="4" t="s">
        <v>32</v>
      </c>
      <c r="Q6" s="4" t="s">
        <v>79</v>
      </c>
      <c r="R6" s="4" t="s">
        <v>50</v>
      </c>
    </row>
    <row r="7" spans="2:18" x14ac:dyDescent="0.3">
      <c r="B7" s="5" t="s">
        <v>2</v>
      </c>
      <c r="C7" s="16" t="s">
        <v>63</v>
      </c>
      <c r="D7" s="1">
        <v>99.7</v>
      </c>
      <c r="E7" s="1">
        <v>62.999999999999993</v>
      </c>
      <c r="F7" s="1">
        <f t="shared" ref="F7:F37" si="0">SUM(D7:E7)</f>
        <v>162.69999999999999</v>
      </c>
      <c r="G7" s="6">
        <f t="shared" ref="G7:G37" si="1">F7/527.5</f>
        <v>0.30843601895734596</v>
      </c>
      <c r="I7" s="5" t="s">
        <v>2</v>
      </c>
      <c r="J7" s="21" t="s">
        <v>63</v>
      </c>
      <c r="K7" s="1">
        <v>0.1</v>
      </c>
      <c r="L7" s="1">
        <v>0.39999999999999991</v>
      </c>
      <c r="M7" s="1">
        <f t="shared" ref="M7:M37" si="2">SUM(K7:L7)</f>
        <v>0.49999999999999989</v>
      </c>
      <c r="N7" s="6">
        <f t="shared" ref="N7:N37" si="3">M7/175.2</f>
        <v>2.8538812785388122E-3</v>
      </c>
      <c r="P7" s="5" t="s">
        <v>2</v>
      </c>
      <c r="Q7" s="22" t="s">
        <v>81</v>
      </c>
      <c r="R7" s="6">
        <v>2.8538812785388122E-3</v>
      </c>
    </row>
    <row r="8" spans="2:18" ht="43.2" x14ac:dyDescent="0.3">
      <c r="B8" s="5" t="s">
        <v>20</v>
      </c>
      <c r="C8" s="16" t="s">
        <v>63</v>
      </c>
      <c r="D8" s="1">
        <v>21.900000000000006</v>
      </c>
      <c r="E8" s="1">
        <v>15.099999999999998</v>
      </c>
      <c r="F8" s="1">
        <f t="shared" si="0"/>
        <v>37</v>
      </c>
      <c r="G8" s="6">
        <f t="shared" si="1"/>
        <v>7.0142180094786732E-2</v>
      </c>
      <c r="I8" s="5" t="s">
        <v>20</v>
      </c>
      <c r="J8" s="21" t="s">
        <v>63</v>
      </c>
      <c r="K8" s="1">
        <v>4.5</v>
      </c>
      <c r="L8" s="1">
        <v>1.7999999999999998</v>
      </c>
      <c r="M8" s="1">
        <f t="shared" si="2"/>
        <v>6.3</v>
      </c>
      <c r="N8" s="6">
        <f t="shared" si="3"/>
        <v>3.5958904109589039E-2</v>
      </c>
      <c r="P8" s="5" t="s">
        <v>3</v>
      </c>
      <c r="Q8" s="22" t="s">
        <v>81</v>
      </c>
      <c r="R8" s="6">
        <v>3.424657534246576E-3</v>
      </c>
    </row>
    <row r="9" spans="2:18" ht="43.2" x14ac:dyDescent="0.3">
      <c r="B9" s="5" t="s">
        <v>27</v>
      </c>
      <c r="C9" s="16" t="s">
        <v>63</v>
      </c>
      <c r="D9" s="1">
        <v>16.5</v>
      </c>
      <c r="E9" s="1">
        <v>25.6</v>
      </c>
      <c r="F9" s="1">
        <f t="shared" si="0"/>
        <v>42.1</v>
      </c>
      <c r="G9" s="6">
        <f t="shared" si="1"/>
        <v>7.9810426540284363E-2</v>
      </c>
      <c r="I9" s="5" t="s">
        <v>27</v>
      </c>
      <c r="J9" s="21" t="s">
        <v>63</v>
      </c>
      <c r="K9" s="1">
        <v>2</v>
      </c>
      <c r="L9" s="1">
        <v>1.7000000000000002</v>
      </c>
      <c r="M9" s="1">
        <f t="shared" si="2"/>
        <v>3.7</v>
      </c>
      <c r="N9" s="6">
        <f t="shared" si="3"/>
        <v>2.1118721461187217E-2</v>
      </c>
      <c r="P9" s="5" t="s">
        <v>4</v>
      </c>
      <c r="Q9" s="22" t="s">
        <v>81</v>
      </c>
      <c r="R9" s="6">
        <v>1.8835616438356163E-2</v>
      </c>
    </row>
    <row r="10" spans="2:18" x14ac:dyDescent="0.3">
      <c r="B10" s="5" t="s">
        <v>3</v>
      </c>
      <c r="C10" s="17" t="s">
        <v>64</v>
      </c>
      <c r="D10" s="1">
        <v>39.700000000000003</v>
      </c>
      <c r="E10" s="1">
        <v>31.400000000000002</v>
      </c>
      <c r="F10" s="1">
        <f t="shared" si="0"/>
        <v>71.100000000000009</v>
      </c>
      <c r="G10" s="6">
        <f t="shared" si="1"/>
        <v>0.13478672985781992</v>
      </c>
      <c r="I10" s="5" t="s">
        <v>3</v>
      </c>
      <c r="J10" s="17" t="s">
        <v>64</v>
      </c>
      <c r="K10" s="1">
        <v>0</v>
      </c>
      <c r="L10" s="1">
        <v>0.60000000000000009</v>
      </c>
      <c r="M10" s="1">
        <f t="shared" si="2"/>
        <v>0.60000000000000009</v>
      </c>
      <c r="N10" s="6">
        <f t="shared" si="3"/>
        <v>3.424657534246576E-3</v>
      </c>
      <c r="P10" s="5" t="s">
        <v>5</v>
      </c>
      <c r="Q10" s="22" t="s">
        <v>81</v>
      </c>
      <c r="R10" s="6">
        <v>0</v>
      </c>
    </row>
    <row r="11" spans="2:18" ht="43.2" x14ac:dyDescent="0.3">
      <c r="B11" s="5" t="s">
        <v>4</v>
      </c>
      <c r="C11" s="17" t="s">
        <v>64</v>
      </c>
      <c r="D11" s="1">
        <v>12.700000000000001</v>
      </c>
      <c r="E11" s="1">
        <v>13.4</v>
      </c>
      <c r="F11" s="1">
        <f t="shared" si="0"/>
        <v>26.1</v>
      </c>
      <c r="G11" s="6">
        <f t="shared" si="1"/>
        <v>4.9478672985781992E-2</v>
      </c>
      <c r="I11" s="5" t="s">
        <v>4</v>
      </c>
      <c r="J11" s="17" t="s">
        <v>64</v>
      </c>
      <c r="K11" s="1">
        <v>2.2999999999999998</v>
      </c>
      <c r="L11" s="1">
        <v>1</v>
      </c>
      <c r="M11" s="1">
        <f t="shared" si="2"/>
        <v>3.3</v>
      </c>
      <c r="N11" s="6">
        <f t="shared" si="3"/>
        <v>1.8835616438356163E-2</v>
      </c>
      <c r="P11" s="5" t="s">
        <v>6</v>
      </c>
      <c r="Q11" s="22" t="s">
        <v>81</v>
      </c>
      <c r="R11" s="6">
        <v>0</v>
      </c>
    </row>
    <row r="12" spans="2:18" x14ac:dyDescent="0.3">
      <c r="B12" s="5" t="s">
        <v>5</v>
      </c>
      <c r="C12" s="17" t="s">
        <v>64</v>
      </c>
      <c r="D12" s="1">
        <v>0</v>
      </c>
      <c r="E12" s="1">
        <v>0</v>
      </c>
      <c r="F12" s="1">
        <f t="shared" si="0"/>
        <v>0</v>
      </c>
      <c r="G12" s="6">
        <f t="shared" si="1"/>
        <v>0</v>
      </c>
      <c r="I12" s="5" t="s">
        <v>5</v>
      </c>
      <c r="J12" s="17" t="s">
        <v>64</v>
      </c>
      <c r="K12" s="1">
        <v>0</v>
      </c>
      <c r="L12" s="1">
        <v>0</v>
      </c>
      <c r="M12" s="1">
        <f t="shared" si="2"/>
        <v>0</v>
      </c>
      <c r="N12" s="6">
        <f t="shared" si="3"/>
        <v>0</v>
      </c>
      <c r="P12" s="5" t="s">
        <v>23</v>
      </c>
      <c r="Q12" s="22" t="s">
        <v>81</v>
      </c>
      <c r="R12" s="6">
        <v>1.1415525114155253E-3</v>
      </c>
    </row>
    <row r="13" spans="2:18" x14ac:dyDescent="0.3">
      <c r="B13" s="5" t="s">
        <v>6</v>
      </c>
      <c r="C13" s="17" t="s">
        <v>64</v>
      </c>
      <c r="D13" s="1">
        <v>0</v>
      </c>
      <c r="E13" s="1">
        <v>0</v>
      </c>
      <c r="F13" s="1">
        <f t="shared" si="0"/>
        <v>0</v>
      </c>
      <c r="G13" s="6">
        <f t="shared" si="1"/>
        <v>0</v>
      </c>
      <c r="I13" s="5" t="s">
        <v>6</v>
      </c>
      <c r="J13" s="17" t="s">
        <v>64</v>
      </c>
      <c r="K13" s="1">
        <v>0</v>
      </c>
      <c r="L13" s="1">
        <v>0</v>
      </c>
      <c r="M13" s="1">
        <f t="shared" si="2"/>
        <v>0</v>
      </c>
      <c r="N13" s="6">
        <f t="shared" si="3"/>
        <v>0</v>
      </c>
      <c r="P13" s="5" t="s">
        <v>29</v>
      </c>
      <c r="Q13" s="22" t="s">
        <v>81</v>
      </c>
      <c r="R13" s="6">
        <v>1.1415525114155253E-3</v>
      </c>
    </row>
    <row r="14" spans="2:18" x14ac:dyDescent="0.3">
      <c r="B14" s="5" t="s">
        <v>0</v>
      </c>
      <c r="C14" s="15" t="s">
        <v>78</v>
      </c>
      <c r="D14" s="1">
        <v>0.70000000000000018</v>
      </c>
      <c r="E14" s="1">
        <v>4.3000000000000007</v>
      </c>
      <c r="F14" s="1">
        <f t="shared" si="0"/>
        <v>5.0000000000000009</v>
      </c>
      <c r="G14" s="6">
        <f t="shared" si="1"/>
        <v>9.478672985781993E-3</v>
      </c>
      <c r="I14" s="5" t="s">
        <v>0</v>
      </c>
      <c r="J14" s="20" t="s">
        <v>80</v>
      </c>
      <c r="K14" s="1">
        <v>73.2</v>
      </c>
      <c r="L14" s="1">
        <v>48.500000000000007</v>
      </c>
      <c r="M14" s="1">
        <f t="shared" si="2"/>
        <v>121.70000000000002</v>
      </c>
      <c r="N14" s="6">
        <f t="shared" si="3"/>
        <v>0.69463470319634713</v>
      </c>
      <c r="P14" s="5" t="s">
        <v>102</v>
      </c>
      <c r="Q14" s="22" t="s">
        <v>81</v>
      </c>
      <c r="R14" s="6">
        <v>1.0273972602739725E-2</v>
      </c>
    </row>
    <row r="15" spans="2:18" x14ac:dyDescent="0.3">
      <c r="B15" s="5" t="s">
        <v>1</v>
      </c>
      <c r="C15" s="15" t="s">
        <v>78</v>
      </c>
      <c r="D15" s="1">
        <v>4.1999999999999993</v>
      </c>
      <c r="E15" s="1">
        <v>7.3000000000000007</v>
      </c>
      <c r="F15" s="1">
        <f t="shared" si="0"/>
        <v>11.5</v>
      </c>
      <c r="G15" s="6">
        <f t="shared" si="1"/>
        <v>2.1800947867298578E-2</v>
      </c>
      <c r="I15" s="5" t="s">
        <v>1</v>
      </c>
      <c r="J15" s="20" t="s">
        <v>80</v>
      </c>
      <c r="K15" s="1">
        <v>4.0999999999999996</v>
      </c>
      <c r="L15" s="1">
        <v>2.2999999999999989</v>
      </c>
      <c r="M15" s="1">
        <f t="shared" si="2"/>
        <v>6.3999999999999986</v>
      </c>
      <c r="N15" s="6">
        <f t="shared" si="3"/>
        <v>3.6529680365296795E-2</v>
      </c>
      <c r="P15" s="5" t="s">
        <v>8</v>
      </c>
      <c r="Q15" s="22" t="s">
        <v>81</v>
      </c>
      <c r="R15" s="6">
        <v>1.1415525114155248E-3</v>
      </c>
    </row>
    <row r="16" spans="2:18" ht="28.8" x14ac:dyDescent="0.3">
      <c r="B16" s="5" t="s">
        <v>7</v>
      </c>
      <c r="C16" s="15" t="s">
        <v>78</v>
      </c>
      <c r="D16" s="1">
        <v>2.5999999999999996</v>
      </c>
      <c r="E16" s="1">
        <v>2.3000000000000007</v>
      </c>
      <c r="F16" s="1">
        <f t="shared" si="0"/>
        <v>4.9000000000000004</v>
      </c>
      <c r="G16" s="6">
        <f t="shared" si="1"/>
        <v>9.2890995260663505E-3</v>
      </c>
      <c r="I16" s="5" t="s">
        <v>31</v>
      </c>
      <c r="J16" s="20" t="s">
        <v>80</v>
      </c>
      <c r="K16" s="1">
        <v>4.7999999999999989</v>
      </c>
      <c r="L16" s="1">
        <v>2.8999999999999986</v>
      </c>
      <c r="M16" s="1">
        <f t="shared" si="2"/>
        <v>7.6999999999999975</v>
      </c>
      <c r="N16" s="6">
        <f t="shared" si="3"/>
        <v>4.3949771689497708E-2</v>
      </c>
      <c r="P16" s="5" t="s">
        <v>9</v>
      </c>
      <c r="Q16" s="22" t="s">
        <v>81</v>
      </c>
      <c r="R16" s="6">
        <v>2.8538812785388122E-3</v>
      </c>
    </row>
    <row r="17" spans="2:18" ht="43.2" x14ac:dyDescent="0.3">
      <c r="B17" s="5" t="s">
        <v>10</v>
      </c>
      <c r="C17" s="15" t="s">
        <v>78</v>
      </c>
      <c r="D17" s="1">
        <v>9.8000000000000007</v>
      </c>
      <c r="E17" s="1">
        <v>10.3</v>
      </c>
      <c r="F17" s="1">
        <f t="shared" si="0"/>
        <v>20.100000000000001</v>
      </c>
      <c r="G17" s="6">
        <f t="shared" si="1"/>
        <v>3.8104265402843604E-2</v>
      </c>
      <c r="I17" s="5" t="s">
        <v>7</v>
      </c>
      <c r="J17" s="20" t="s">
        <v>78</v>
      </c>
      <c r="K17" s="1">
        <v>3.0999999999999996</v>
      </c>
      <c r="L17" s="1">
        <v>1.5999999999999996</v>
      </c>
      <c r="M17" s="1">
        <f t="shared" si="2"/>
        <v>4.6999999999999993</v>
      </c>
      <c r="N17" s="6">
        <f t="shared" si="3"/>
        <v>2.6826484018264839E-2</v>
      </c>
      <c r="P17" s="5" t="s">
        <v>20</v>
      </c>
      <c r="Q17" s="22" t="s">
        <v>81</v>
      </c>
      <c r="R17" s="6">
        <v>3.5958904109589039E-2</v>
      </c>
    </row>
    <row r="18" spans="2:18" x14ac:dyDescent="0.3">
      <c r="B18" s="5" t="s">
        <v>19</v>
      </c>
      <c r="C18" s="19" t="s">
        <v>34</v>
      </c>
      <c r="D18" s="1">
        <v>0.30000000000000004</v>
      </c>
      <c r="E18" s="1">
        <v>0.4</v>
      </c>
      <c r="F18" s="1">
        <f t="shared" si="0"/>
        <v>0.70000000000000007</v>
      </c>
      <c r="G18" s="6">
        <f t="shared" si="1"/>
        <v>1.3270142180094788E-3</v>
      </c>
      <c r="I18" s="5" t="s">
        <v>23</v>
      </c>
      <c r="J18" s="22" t="s">
        <v>34</v>
      </c>
      <c r="K18" s="1">
        <v>0.1</v>
      </c>
      <c r="L18" s="1">
        <v>0.1</v>
      </c>
      <c r="M18" s="1">
        <f t="shared" si="2"/>
        <v>0.2</v>
      </c>
      <c r="N18" s="6">
        <f t="shared" si="3"/>
        <v>1.1415525114155253E-3</v>
      </c>
      <c r="P18" s="5" t="s">
        <v>11</v>
      </c>
      <c r="Q18" s="22" t="s">
        <v>81</v>
      </c>
      <c r="R18" s="6">
        <v>1.7123287671232893E-3</v>
      </c>
    </row>
    <row r="19" spans="2:18" ht="43.2" x14ac:dyDescent="0.3">
      <c r="B19" s="5" t="s">
        <v>102</v>
      </c>
      <c r="C19" s="19" t="s">
        <v>34</v>
      </c>
      <c r="D19" s="1">
        <v>16.199999999999996</v>
      </c>
      <c r="E19" s="1">
        <v>14.2</v>
      </c>
      <c r="F19" s="1">
        <f t="shared" si="0"/>
        <v>30.399999999999995</v>
      </c>
      <c r="G19" s="6">
        <f t="shared" si="1"/>
        <v>5.763033175355449E-2</v>
      </c>
      <c r="I19" s="5" t="s">
        <v>29</v>
      </c>
      <c r="J19" s="22" t="s">
        <v>34</v>
      </c>
      <c r="K19" s="1">
        <v>0.1</v>
      </c>
      <c r="L19" s="1">
        <v>0.1</v>
      </c>
      <c r="M19" s="1">
        <f t="shared" si="2"/>
        <v>0.2</v>
      </c>
      <c r="N19" s="6">
        <f t="shared" si="3"/>
        <v>1.1415525114155253E-3</v>
      </c>
      <c r="P19" s="5" t="s">
        <v>13</v>
      </c>
      <c r="Q19" s="22" t="s">
        <v>81</v>
      </c>
      <c r="R19" s="6">
        <v>1.3127853881278538E-2</v>
      </c>
    </row>
    <row r="20" spans="2:18" ht="43.2" x14ac:dyDescent="0.3">
      <c r="B20" s="5" t="s">
        <v>21</v>
      </c>
      <c r="C20" s="19" t="s">
        <v>34</v>
      </c>
      <c r="D20" s="1">
        <v>3.3999999999999995</v>
      </c>
      <c r="E20" s="1">
        <v>4.6000000000000014</v>
      </c>
      <c r="F20" s="1">
        <f t="shared" si="0"/>
        <v>8</v>
      </c>
      <c r="G20" s="6">
        <f t="shared" si="1"/>
        <v>1.5165876777251185E-2</v>
      </c>
      <c r="I20" s="5" t="s">
        <v>102</v>
      </c>
      <c r="J20" s="22" t="s">
        <v>34</v>
      </c>
      <c r="K20" s="1">
        <v>1</v>
      </c>
      <c r="L20" s="1">
        <v>0.79999999999999982</v>
      </c>
      <c r="M20" s="1">
        <f t="shared" si="2"/>
        <v>1.7999999999999998</v>
      </c>
      <c r="N20" s="6">
        <f t="shared" si="3"/>
        <v>1.0273972602739725E-2</v>
      </c>
      <c r="P20" s="5" t="s">
        <v>12</v>
      </c>
      <c r="Q20" s="22" t="s">
        <v>81</v>
      </c>
      <c r="R20" s="6">
        <v>2.9680365296803651E-2</v>
      </c>
    </row>
    <row r="21" spans="2:18" x14ac:dyDescent="0.3">
      <c r="B21" s="5" t="s">
        <v>23</v>
      </c>
      <c r="C21" s="19" t="s">
        <v>34</v>
      </c>
      <c r="D21" s="1">
        <v>3.6999999999999997</v>
      </c>
      <c r="E21" s="1">
        <v>4.5000000000000009</v>
      </c>
      <c r="F21" s="1">
        <f t="shared" si="0"/>
        <v>8.2000000000000011</v>
      </c>
      <c r="G21" s="6">
        <f t="shared" si="1"/>
        <v>1.5545023696682467E-2</v>
      </c>
      <c r="I21" s="5" t="s">
        <v>21</v>
      </c>
      <c r="J21" s="22" t="s">
        <v>34</v>
      </c>
      <c r="K21" s="1">
        <v>0.19999999999999996</v>
      </c>
      <c r="L21" s="1">
        <v>0.3</v>
      </c>
      <c r="M21" s="1">
        <f t="shared" si="2"/>
        <v>0.49999999999999994</v>
      </c>
      <c r="N21" s="6">
        <f t="shared" si="3"/>
        <v>2.8538812785388126E-3</v>
      </c>
      <c r="P21" s="5" t="s">
        <v>14</v>
      </c>
      <c r="Q21" s="22" t="s">
        <v>81</v>
      </c>
      <c r="R21" s="6">
        <v>0</v>
      </c>
    </row>
    <row r="22" spans="2:18" x14ac:dyDescent="0.3">
      <c r="B22" s="5" t="s">
        <v>24</v>
      </c>
      <c r="C22" s="19" t="s">
        <v>34</v>
      </c>
      <c r="D22" s="1">
        <v>0</v>
      </c>
      <c r="E22" s="1">
        <v>0</v>
      </c>
      <c r="F22" s="1">
        <f t="shared" si="0"/>
        <v>0</v>
      </c>
      <c r="G22" s="6">
        <f t="shared" si="1"/>
        <v>0</v>
      </c>
      <c r="I22" s="5" t="s">
        <v>101</v>
      </c>
      <c r="J22" s="22" t="s">
        <v>34</v>
      </c>
      <c r="K22" s="1">
        <v>5.0999999999999996</v>
      </c>
      <c r="L22" s="1">
        <v>3.8</v>
      </c>
      <c r="M22" s="1">
        <f t="shared" si="2"/>
        <v>8.8999999999999986</v>
      </c>
      <c r="N22" s="6">
        <f t="shared" si="3"/>
        <v>5.0799086757990865E-2</v>
      </c>
      <c r="P22" s="5" t="s">
        <v>21</v>
      </c>
      <c r="Q22" s="22" t="s">
        <v>81</v>
      </c>
      <c r="R22" s="6">
        <v>2.8538812785388126E-3</v>
      </c>
    </row>
    <row r="23" spans="2:18" x14ac:dyDescent="0.3">
      <c r="B23" s="5" t="s">
        <v>101</v>
      </c>
      <c r="C23" s="19" t="s">
        <v>34</v>
      </c>
      <c r="D23" s="1">
        <v>23.499999999999996</v>
      </c>
      <c r="E23" s="1">
        <v>17.399999999999999</v>
      </c>
      <c r="F23" s="1">
        <f t="shared" si="0"/>
        <v>40.899999999999991</v>
      </c>
      <c r="G23" s="6">
        <f t="shared" si="1"/>
        <v>7.7535545023696667E-2</v>
      </c>
      <c r="I23" s="5" t="s">
        <v>24</v>
      </c>
      <c r="J23" s="22" t="s">
        <v>34</v>
      </c>
      <c r="K23" s="1">
        <v>0</v>
      </c>
      <c r="L23" s="1">
        <v>0</v>
      </c>
      <c r="M23" s="1">
        <f t="shared" si="2"/>
        <v>0</v>
      </c>
      <c r="N23" s="6">
        <f t="shared" si="3"/>
        <v>0</v>
      </c>
      <c r="P23" s="5" t="s">
        <v>15</v>
      </c>
      <c r="Q23" s="22" t="s">
        <v>81</v>
      </c>
      <c r="R23" s="6">
        <v>0</v>
      </c>
    </row>
    <row r="24" spans="2:18" x14ac:dyDescent="0.3">
      <c r="B24" s="5" t="s">
        <v>28</v>
      </c>
      <c r="C24" s="19" t="s">
        <v>34</v>
      </c>
      <c r="D24" s="1">
        <v>2</v>
      </c>
      <c r="E24" s="1">
        <v>3.1999999999999997</v>
      </c>
      <c r="F24" s="1">
        <f t="shared" si="0"/>
        <v>5.1999999999999993</v>
      </c>
      <c r="G24" s="6">
        <f t="shared" si="1"/>
        <v>9.8578199052132692E-3</v>
      </c>
      <c r="I24" s="5" t="s">
        <v>28</v>
      </c>
      <c r="J24" s="22" t="s">
        <v>34</v>
      </c>
      <c r="K24" s="1">
        <v>0</v>
      </c>
      <c r="L24" s="1">
        <v>0</v>
      </c>
      <c r="M24" s="1">
        <f t="shared" si="2"/>
        <v>0</v>
      </c>
      <c r="N24" s="6">
        <f t="shared" si="3"/>
        <v>0</v>
      </c>
      <c r="P24" s="5" t="s">
        <v>101</v>
      </c>
      <c r="Q24" s="22" t="s">
        <v>81</v>
      </c>
      <c r="R24" s="6">
        <v>5.0799086757990865E-2</v>
      </c>
    </row>
    <row r="25" spans="2:18" x14ac:dyDescent="0.3">
      <c r="B25" s="5" t="s">
        <v>8</v>
      </c>
      <c r="C25" s="18" t="s">
        <v>62</v>
      </c>
      <c r="D25" s="1">
        <v>2.9000000000000004</v>
      </c>
      <c r="E25" s="1">
        <v>10</v>
      </c>
      <c r="F25" s="1">
        <f t="shared" si="0"/>
        <v>12.9</v>
      </c>
      <c r="G25" s="6">
        <f t="shared" si="1"/>
        <v>2.4454976303317538E-2</v>
      </c>
      <c r="I25" s="5" t="s">
        <v>8</v>
      </c>
      <c r="J25" s="18" t="s">
        <v>62</v>
      </c>
      <c r="K25" s="1">
        <v>0.19999999999999996</v>
      </c>
      <c r="L25" s="1">
        <v>0</v>
      </c>
      <c r="M25" s="1">
        <f t="shared" si="2"/>
        <v>0.19999999999999996</v>
      </c>
      <c r="N25" s="6">
        <f t="shared" si="3"/>
        <v>1.1415525114155248E-3</v>
      </c>
      <c r="P25" s="5" t="s">
        <v>24</v>
      </c>
      <c r="Q25" s="22" t="s">
        <v>81</v>
      </c>
      <c r="R25" s="6">
        <v>0</v>
      </c>
    </row>
    <row r="26" spans="2:18" x14ac:dyDescent="0.3">
      <c r="B26" s="5" t="s">
        <v>9</v>
      </c>
      <c r="C26" s="18" t="s">
        <v>62</v>
      </c>
      <c r="D26" s="1">
        <v>1.5999999999999996</v>
      </c>
      <c r="E26" s="1">
        <v>1.4000000000000001</v>
      </c>
      <c r="F26" s="1">
        <f t="shared" si="0"/>
        <v>3</v>
      </c>
      <c r="G26" s="6">
        <f t="shared" si="1"/>
        <v>5.6872037914691941E-3</v>
      </c>
      <c r="I26" s="5" t="s">
        <v>9</v>
      </c>
      <c r="J26" s="18" t="s">
        <v>62</v>
      </c>
      <c r="K26" s="1">
        <v>0.1</v>
      </c>
      <c r="L26" s="1">
        <v>0.39999999999999991</v>
      </c>
      <c r="M26" s="1">
        <f t="shared" si="2"/>
        <v>0.49999999999999989</v>
      </c>
      <c r="N26" s="6">
        <f t="shared" si="3"/>
        <v>2.8538812785388122E-3</v>
      </c>
      <c r="P26" s="5" t="s">
        <v>27</v>
      </c>
      <c r="Q26" s="22" t="s">
        <v>81</v>
      </c>
      <c r="R26" s="6">
        <v>2.1118721461187217E-2</v>
      </c>
    </row>
    <row r="27" spans="2:18" x14ac:dyDescent="0.3">
      <c r="B27" s="5" t="s">
        <v>11</v>
      </c>
      <c r="C27" s="18" t="s">
        <v>62</v>
      </c>
      <c r="D27" s="1">
        <v>2.7</v>
      </c>
      <c r="E27" s="1">
        <v>2.9000000000000004</v>
      </c>
      <c r="F27" s="1">
        <f t="shared" si="0"/>
        <v>5.6000000000000005</v>
      </c>
      <c r="G27" s="6">
        <f t="shared" si="1"/>
        <v>1.061611374407583E-2</v>
      </c>
      <c r="I27" s="5" t="s">
        <v>11</v>
      </c>
      <c r="J27" s="18" t="s">
        <v>62</v>
      </c>
      <c r="K27" s="1">
        <v>0</v>
      </c>
      <c r="L27" s="1">
        <v>0.30000000000000027</v>
      </c>
      <c r="M27" s="1">
        <f t="shared" si="2"/>
        <v>0.30000000000000027</v>
      </c>
      <c r="N27" s="6">
        <f t="shared" si="3"/>
        <v>1.7123287671232893E-3</v>
      </c>
      <c r="P27" s="5" t="s">
        <v>28</v>
      </c>
      <c r="Q27" s="22" t="s">
        <v>81</v>
      </c>
      <c r="R27" s="6">
        <v>0</v>
      </c>
    </row>
    <row r="28" spans="2:18" ht="43.2" x14ac:dyDescent="0.3">
      <c r="B28" s="5" t="s">
        <v>12</v>
      </c>
      <c r="C28" s="18" t="s">
        <v>62</v>
      </c>
      <c r="D28" s="1">
        <v>2.1999999999999997</v>
      </c>
      <c r="E28" s="1">
        <v>3.8</v>
      </c>
      <c r="F28" s="1">
        <f t="shared" si="0"/>
        <v>6</v>
      </c>
      <c r="G28" s="6">
        <f t="shared" si="1"/>
        <v>1.1374407582938388E-2</v>
      </c>
      <c r="I28" s="5" t="s">
        <v>13</v>
      </c>
      <c r="J28" s="18" t="s">
        <v>62</v>
      </c>
      <c r="K28" s="1">
        <v>0.29999999999999982</v>
      </c>
      <c r="L28" s="1">
        <v>2</v>
      </c>
      <c r="M28" s="1">
        <f t="shared" si="2"/>
        <v>2.2999999999999998</v>
      </c>
      <c r="N28" s="6">
        <f t="shared" si="3"/>
        <v>1.3127853881278538E-2</v>
      </c>
      <c r="P28" s="5" t="s">
        <v>22</v>
      </c>
      <c r="Q28" s="22" t="s">
        <v>81</v>
      </c>
      <c r="R28" s="6">
        <v>0</v>
      </c>
    </row>
    <row r="29" spans="2:18" ht="43.2" x14ac:dyDescent="0.3">
      <c r="B29" s="5" t="s">
        <v>13</v>
      </c>
      <c r="C29" s="18" t="s">
        <v>62</v>
      </c>
      <c r="D29" s="1">
        <v>7.6999999999999993</v>
      </c>
      <c r="E29" s="1">
        <v>6.0999999999999979</v>
      </c>
      <c r="F29" s="1">
        <f t="shared" si="0"/>
        <v>13.799999999999997</v>
      </c>
      <c r="G29" s="6">
        <f t="shared" si="1"/>
        <v>2.6161137440758288E-2</v>
      </c>
      <c r="I29" s="5" t="s">
        <v>12</v>
      </c>
      <c r="J29" s="18" t="s">
        <v>62</v>
      </c>
      <c r="K29" s="1">
        <v>4.1999999999999993</v>
      </c>
      <c r="L29" s="1">
        <v>0.99999999999999978</v>
      </c>
      <c r="M29" s="1">
        <f t="shared" si="2"/>
        <v>5.1999999999999993</v>
      </c>
      <c r="N29" s="6">
        <f t="shared" si="3"/>
        <v>2.9680365296803651E-2</v>
      </c>
      <c r="P29" s="5" t="s">
        <v>16</v>
      </c>
      <c r="Q29" s="22" t="s">
        <v>81</v>
      </c>
      <c r="R29" s="6">
        <v>0</v>
      </c>
    </row>
    <row r="30" spans="2:18" x14ac:dyDescent="0.3">
      <c r="B30" s="5" t="s">
        <v>14</v>
      </c>
      <c r="C30" s="18" t="s">
        <v>62</v>
      </c>
      <c r="D30" s="1">
        <v>0</v>
      </c>
      <c r="E30" s="1">
        <v>1</v>
      </c>
      <c r="F30" s="1">
        <f t="shared" si="0"/>
        <v>1</v>
      </c>
      <c r="G30" s="6">
        <f t="shared" si="1"/>
        <v>1.8957345971563982E-3</v>
      </c>
      <c r="I30" s="5" t="s">
        <v>14</v>
      </c>
      <c r="J30" s="18" t="s">
        <v>62</v>
      </c>
      <c r="K30" s="1">
        <v>0</v>
      </c>
      <c r="L30" s="1">
        <v>0</v>
      </c>
      <c r="M30" s="1">
        <f t="shared" si="2"/>
        <v>0</v>
      </c>
      <c r="N30" s="6">
        <f t="shared" si="3"/>
        <v>0</v>
      </c>
      <c r="P30" s="5" t="s">
        <v>17</v>
      </c>
      <c r="Q30" s="22" t="s">
        <v>81</v>
      </c>
      <c r="R30" s="6">
        <v>0</v>
      </c>
    </row>
    <row r="31" spans="2:18" x14ac:dyDescent="0.3">
      <c r="B31" s="5" t="s">
        <v>15</v>
      </c>
      <c r="C31" s="18" t="s">
        <v>62</v>
      </c>
      <c r="D31" s="1">
        <v>0</v>
      </c>
      <c r="E31" s="1">
        <v>0</v>
      </c>
      <c r="F31" s="1">
        <f t="shared" si="0"/>
        <v>0</v>
      </c>
      <c r="G31" s="6">
        <f t="shared" si="1"/>
        <v>0</v>
      </c>
      <c r="I31" s="5" t="s">
        <v>15</v>
      </c>
      <c r="J31" s="18" t="s">
        <v>62</v>
      </c>
      <c r="K31" s="1">
        <v>0</v>
      </c>
      <c r="L31" s="1">
        <v>0</v>
      </c>
      <c r="M31" s="1">
        <f t="shared" si="2"/>
        <v>0</v>
      </c>
      <c r="N31" s="6">
        <f t="shared" si="3"/>
        <v>0</v>
      </c>
      <c r="P31" s="5" t="s">
        <v>30</v>
      </c>
      <c r="Q31" s="22" t="s">
        <v>81</v>
      </c>
      <c r="R31" s="6">
        <v>0</v>
      </c>
    </row>
    <row r="32" spans="2:18" ht="28.8" x14ac:dyDescent="0.3">
      <c r="B32" s="5" t="s">
        <v>16</v>
      </c>
      <c r="C32" s="18" t="s">
        <v>62</v>
      </c>
      <c r="D32" s="1">
        <v>2.3999999999999995</v>
      </c>
      <c r="E32" s="1">
        <v>1.9000000000000004</v>
      </c>
      <c r="F32" s="1">
        <f t="shared" si="0"/>
        <v>4.3</v>
      </c>
      <c r="G32" s="6">
        <f t="shared" si="1"/>
        <v>8.1516587677725114E-3</v>
      </c>
      <c r="I32" s="5" t="s">
        <v>22</v>
      </c>
      <c r="J32" s="18" t="s">
        <v>62</v>
      </c>
      <c r="K32" s="1">
        <v>0</v>
      </c>
      <c r="L32" s="1">
        <v>0</v>
      </c>
      <c r="M32" s="1">
        <f t="shared" si="2"/>
        <v>0</v>
      </c>
      <c r="N32" s="6">
        <f t="shared" si="3"/>
        <v>0</v>
      </c>
      <c r="P32" s="5" t="s">
        <v>26</v>
      </c>
      <c r="Q32" s="22" t="s">
        <v>81</v>
      </c>
      <c r="R32" s="6">
        <v>0</v>
      </c>
    </row>
    <row r="33" spans="2:18" ht="28.8" x14ac:dyDescent="0.3">
      <c r="B33" s="5" t="s">
        <v>17</v>
      </c>
      <c r="C33" s="18" t="s">
        <v>62</v>
      </c>
      <c r="D33" s="1">
        <v>0</v>
      </c>
      <c r="E33" s="1">
        <v>0</v>
      </c>
      <c r="F33" s="1">
        <f t="shared" si="0"/>
        <v>0</v>
      </c>
      <c r="G33" s="6">
        <f t="shared" si="1"/>
        <v>0</v>
      </c>
      <c r="I33" s="5" t="s">
        <v>16</v>
      </c>
      <c r="J33" s="18" t="s">
        <v>62</v>
      </c>
      <c r="K33" s="1">
        <v>0</v>
      </c>
      <c r="L33" s="1">
        <v>0</v>
      </c>
      <c r="M33" s="1">
        <f t="shared" si="2"/>
        <v>0</v>
      </c>
      <c r="N33" s="6">
        <f t="shared" si="3"/>
        <v>0</v>
      </c>
      <c r="P33" s="5" t="s">
        <v>18</v>
      </c>
      <c r="Q33" s="22" t="s">
        <v>81</v>
      </c>
      <c r="R33" s="6">
        <v>1.1415525114155261E-3</v>
      </c>
    </row>
    <row r="34" spans="2:18" ht="28.8" x14ac:dyDescent="0.3">
      <c r="B34" s="5" t="s">
        <v>18</v>
      </c>
      <c r="C34" s="18" t="s">
        <v>62</v>
      </c>
      <c r="D34" s="1">
        <v>2.5999999999999996</v>
      </c>
      <c r="E34" s="1">
        <v>0.90000000000000036</v>
      </c>
      <c r="F34" s="1">
        <f t="shared" si="0"/>
        <v>3.5</v>
      </c>
      <c r="G34" s="6">
        <f t="shared" si="1"/>
        <v>6.6350710900473934E-3</v>
      </c>
      <c r="I34" s="5" t="s">
        <v>17</v>
      </c>
      <c r="J34" s="18" t="s">
        <v>62</v>
      </c>
      <c r="K34" s="1">
        <v>0</v>
      </c>
      <c r="L34" s="1">
        <v>0</v>
      </c>
      <c r="M34" s="1">
        <f t="shared" si="2"/>
        <v>0</v>
      </c>
      <c r="N34" s="6">
        <f t="shared" si="3"/>
        <v>0</v>
      </c>
      <c r="P34" s="5" t="s">
        <v>7</v>
      </c>
      <c r="Q34" s="18" t="s">
        <v>82</v>
      </c>
      <c r="R34" s="6">
        <v>2.6826484018264839E-2</v>
      </c>
    </row>
    <row r="35" spans="2:18" x14ac:dyDescent="0.3">
      <c r="B35" s="5" t="s">
        <v>22</v>
      </c>
      <c r="C35" s="18" t="s">
        <v>62</v>
      </c>
      <c r="D35" s="1">
        <v>0</v>
      </c>
      <c r="E35" s="1">
        <v>0</v>
      </c>
      <c r="F35" s="1">
        <f t="shared" si="0"/>
        <v>0</v>
      </c>
      <c r="G35" s="6">
        <f t="shared" si="1"/>
        <v>0</v>
      </c>
      <c r="I35" s="5" t="s">
        <v>30</v>
      </c>
      <c r="J35" s="18" t="s">
        <v>62</v>
      </c>
      <c r="K35" s="1">
        <v>0</v>
      </c>
      <c r="L35" s="1">
        <v>0</v>
      </c>
      <c r="M35" s="1">
        <f t="shared" si="2"/>
        <v>0</v>
      </c>
      <c r="N35" s="6">
        <f t="shared" si="3"/>
        <v>0</v>
      </c>
      <c r="P35" s="5" t="s">
        <v>0</v>
      </c>
      <c r="Q35" s="20" t="s">
        <v>83</v>
      </c>
      <c r="R35" s="6">
        <v>0.69463470319634713</v>
      </c>
    </row>
    <row r="36" spans="2:18" ht="28.8" x14ac:dyDescent="0.3">
      <c r="B36" s="5" t="s">
        <v>25</v>
      </c>
      <c r="C36" s="18" t="s">
        <v>62</v>
      </c>
      <c r="D36" s="1">
        <v>0.2</v>
      </c>
      <c r="E36" s="1">
        <v>0.59999999999999987</v>
      </c>
      <c r="F36" s="1">
        <f t="shared" si="0"/>
        <v>0.79999999999999982</v>
      </c>
      <c r="G36" s="6">
        <f t="shared" si="1"/>
        <v>1.5165876777251182E-3</v>
      </c>
      <c r="I36" s="5" t="s">
        <v>26</v>
      </c>
      <c r="J36" s="18" t="s">
        <v>62</v>
      </c>
      <c r="K36" s="1">
        <v>0</v>
      </c>
      <c r="L36" s="1">
        <v>0</v>
      </c>
      <c r="M36" s="1">
        <f t="shared" si="2"/>
        <v>0</v>
      </c>
      <c r="N36" s="6">
        <f t="shared" si="3"/>
        <v>0</v>
      </c>
      <c r="P36" s="5" t="s">
        <v>1</v>
      </c>
      <c r="Q36" s="20" t="s">
        <v>83</v>
      </c>
      <c r="R36" s="6">
        <v>3.6529680365296795E-2</v>
      </c>
    </row>
    <row r="37" spans="2:18" ht="28.8" x14ac:dyDescent="0.3">
      <c r="B37" s="5" t="s">
        <v>26</v>
      </c>
      <c r="C37" s="18" t="s">
        <v>62</v>
      </c>
      <c r="D37" s="1">
        <v>0.70000000000000018</v>
      </c>
      <c r="E37" s="1">
        <v>2</v>
      </c>
      <c r="F37" s="1">
        <f t="shared" si="0"/>
        <v>2.7</v>
      </c>
      <c r="G37" s="6">
        <f t="shared" si="1"/>
        <v>5.1184834123222753E-3</v>
      </c>
      <c r="I37" s="5" t="s">
        <v>18</v>
      </c>
      <c r="J37" s="18" t="s">
        <v>62</v>
      </c>
      <c r="K37" s="1">
        <v>0</v>
      </c>
      <c r="L37" s="1">
        <v>0.20000000000000018</v>
      </c>
      <c r="M37" s="1">
        <f t="shared" si="2"/>
        <v>0.20000000000000018</v>
      </c>
      <c r="N37" s="6">
        <f t="shared" si="3"/>
        <v>1.1415525114155261E-3</v>
      </c>
      <c r="P37" s="5" t="s">
        <v>31</v>
      </c>
      <c r="Q37" s="21" t="s">
        <v>84</v>
      </c>
      <c r="R37" s="6">
        <v>4.3949771689497708E-2</v>
      </c>
    </row>
    <row r="38" spans="2:18" x14ac:dyDescent="0.3">
      <c r="C38" s="5"/>
      <c r="D38" s="4">
        <f>SUM(D7:D37)</f>
        <v>279.89999999999992</v>
      </c>
      <c r="E38" s="4">
        <f t="shared" ref="E38:F38" si="4">SUM(E7:E37)</f>
        <v>247.60000000000005</v>
      </c>
      <c r="F38" s="4">
        <f t="shared" si="4"/>
        <v>527.49999999999989</v>
      </c>
      <c r="G38" s="8">
        <f>SUM(G7:G37)</f>
        <v>0.99999999999999989</v>
      </c>
      <c r="K38" s="4">
        <f>SUM(K7:K37)</f>
        <v>105.39999999999996</v>
      </c>
      <c r="L38" s="4">
        <f t="shared" ref="L38:M38" si="5">SUM(L7:L37)</f>
        <v>69.800000000000011</v>
      </c>
      <c r="M38" s="4">
        <f t="shared" si="5"/>
        <v>175.2</v>
      </c>
      <c r="N38" s="8">
        <f>SUM(N7:N37)</f>
        <v>1.0000000000000002</v>
      </c>
      <c r="R38" s="6">
        <v>1</v>
      </c>
    </row>
    <row r="40" spans="2:18" x14ac:dyDescent="0.3">
      <c r="B40" s="24" t="s">
        <v>61</v>
      </c>
      <c r="C40" s="24" t="s">
        <v>50</v>
      </c>
      <c r="I40" s="24" t="s">
        <v>61</v>
      </c>
      <c r="J40" s="24" t="s">
        <v>50</v>
      </c>
    </row>
    <row r="41" spans="2:18" x14ac:dyDescent="0.3">
      <c r="B41" s="5" t="s">
        <v>63</v>
      </c>
      <c r="C41" s="6">
        <f>SUM(G7:G9)</f>
        <v>0.45838862559241705</v>
      </c>
      <c r="I41" s="5" t="s">
        <v>63</v>
      </c>
      <c r="J41" s="6">
        <f>SUM(N7:N9)</f>
        <v>5.9931506849315072E-2</v>
      </c>
    </row>
    <row r="42" spans="2:18" x14ac:dyDescent="0.3">
      <c r="B42" s="5" t="s">
        <v>64</v>
      </c>
      <c r="C42" s="6">
        <f>SUM(G10:G13)</f>
        <v>0.18426540284360191</v>
      </c>
      <c r="I42" s="5" t="s">
        <v>64</v>
      </c>
      <c r="J42" s="6">
        <f>SUM(N10:N13)</f>
        <v>2.2260273972602738E-2</v>
      </c>
    </row>
    <row r="43" spans="2:18" x14ac:dyDescent="0.3">
      <c r="B43" s="5" t="s">
        <v>78</v>
      </c>
      <c r="C43" s="6">
        <f>SUM(G14:G17)</f>
        <v>7.8672985781990529E-2</v>
      </c>
      <c r="I43" s="5" t="s">
        <v>78</v>
      </c>
      <c r="J43" s="6">
        <f>SUM(N14:N17)</f>
        <v>0.8019406392694064</v>
      </c>
    </row>
    <row r="44" spans="2:18" x14ac:dyDescent="0.3">
      <c r="B44" s="5" t="s">
        <v>34</v>
      </c>
      <c r="C44" s="6">
        <f>SUM(G18:G24)</f>
        <v>0.17706161137440757</v>
      </c>
      <c r="I44" s="5" t="s">
        <v>34</v>
      </c>
      <c r="J44" s="6">
        <f>SUM(N18:N24)</f>
        <v>6.6210045662100453E-2</v>
      </c>
    </row>
    <row r="45" spans="2:18" x14ac:dyDescent="0.3">
      <c r="B45" s="5" t="s">
        <v>62</v>
      </c>
      <c r="C45" s="6">
        <f>SUM(G25:G37)</f>
        <v>0.10161137440758294</v>
      </c>
      <c r="I45" s="5" t="s">
        <v>62</v>
      </c>
      <c r="J45" s="6">
        <f>SUM(N25:N37)</f>
        <v>4.965753424657534E-2</v>
      </c>
    </row>
    <row r="46" spans="2:18" x14ac:dyDescent="0.3">
      <c r="C46" s="1">
        <f>SUM(C41:C45)</f>
        <v>1</v>
      </c>
      <c r="J46" s="1">
        <f>SUM(J41:J45)</f>
        <v>1</v>
      </c>
    </row>
  </sheetData>
  <sortState xmlns:xlrd2="http://schemas.microsoft.com/office/spreadsheetml/2017/richdata2" ref="I7:N37">
    <sortCondition ref="J7:J37"/>
  </sortState>
  <mergeCells count="3">
    <mergeCell ref="B5:G5"/>
    <mergeCell ref="I5:N5"/>
    <mergeCell ref="P5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0EFA-1642-4AFE-92AB-86890C94D22A}">
  <sheetPr>
    <tabColor theme="4" tint="0.59999389629810485"/>
  </sheetPr>
  <dimension ref="B2:R47"/>
  <sheetViews>
    <sheetView workbookViewId="0">
      <selection activeCell="P14" sqref="P14"/>
    </sheetView>
  </sheetViews>
  <sheetFormatPr defaultRowHeight="14.4" x14ac:dyDescent="0.3"/>
  <cols>
    <col min="2" max="3" width="20.44140625" customWidth="1"/>
    <col min="7" max="7" width="10.88671875" customWidth="1"/>
    <col min="8" max="8" width="5.109375" customWidth="1"/>
    <col min="9" max="10" width="20.109375" customWidth="1"/>
    <col min="14" max="14" width="11.109375" customWidth="1"/>
    <col min="15" max="15" width="5.21875" customWidth="1"/>
    <col min="16" max="16" width="22.77734375" customWidth="1"/>
    <col min="17" max="17" width="13.21875" customWidth="1"/>
    <col min="18" max="18" width="10.5546875" customWidth="1"/>
  </cols>
  <sheetData>
    <row r="2" spans="2:18" ht="18" x14ac:dyDescent="0.35">
      <c r="B2" s="3" t="s">
        <v>70</v>
      </c>
      <c r="C2" s="3"/>
    </row>
    <row r="3" spans="2:18" x14ac:dyDescent="0.3">
      <c r="B3" t="s">
        <v>69</v>
      </c>
    </row>
    <row r="5" spans="2:18" x14ac:dyDescent="0.3">
      <c r="B5" s="43" t="s">
        <v>34</v>
      </c>
      <c r="C5" s="43"/>
      <c r="D5" s="43"/>
      <c r="E5" s="43"/>
      <c r="F5" s="43"/>
      <c r="G5" s="43"/>
      <c r="I5" s="46" t="s">
        <v>35</v>
      </c>
      <c r="J5" s="46"/>
      <c r="K5" s="46"/>
      <c r="L5" s="46"/>
      <c r="M5" s="46"/>
      <c r="N5" s="46"/>
      <c r="P5" s="46" t="s">
        <v>86</v>
      </c>
      <c r="Q5" s="46"/>
      <c r="R5" s="46"/>
    </row>
    <row r="6" spans="2:18" x14ac:dyDescent="0.3">
      <c r="B6" s="4" t="s">
        <v>32</v>
      </c>
      <c r="C6" s="4" t="s">
        <v>61</v>
      </c>
      <c r="D6" s="4" t="s">
        <v>43</v>
      </c>
      <c r="E6" s="4" t="s">
        <v>44</v>
      </c>
      <c r="F6" s="4" t="s">
        <v>33</v>
      </c>
      <c r="G6" s="4" t="s">
        <v>50</v>
      </c>
      <c r="I6" s="4" t="s">
        <v>32</v>
      </c>
      <c r="J6" s="4" t="s">
        <v>61</v>
      </c>
      <c r="K6" s="4" t="s">
        <v>43</v>
      </c>
      <c r="L6" s="4" t="s">
        <v>44</v>
      </c>
      <c r="M6" s="4" t="s">
        <v>33</v>
      </c>
      <c r="N6" s="4" t="s">
        <v>50</v>
      </c>
      <c r="P6" s="4" t="s">
        <v>32</v>
      </c>
      <c r="Q6" s="4" t="s">
        <v>79</v>
      </c>
      <c r="R6" s="4" t="s">
        <v>50</v>
      </c>
    </row>
    <row r="7" spans="2:18" x14ac:dyDescent="0.3">
      <c r="B7" s="5" t="s">
        <v>2</v>
      </c>
      <c r="C7" s="16" t="s">
        <v>63</v>
      </c>
      <c r="D7" s="1">
        <v>28</v>
      </c>
      <c r="E7" s="1">
        <v>59.499999999999993</v>
      </c>
      <c r="F7" s="1">
        <f t="shared" ref="F7:F38" si="0">SUM(D7:E7)</f>
        <v>87.5</v>
      </c>
      <c r="G7" s="6">
        <f t="shared" ref="G7:G38" si="1">F7/487.1</f>
        <v>0.17963457195647711</v>
      </c>
      <c r="I7" s="5" t="s">
        <v>2</v>
      </c>
      <c r="J7" s="21" t="s">
        <v>63</v>
      </c>
      <c r="K7" s="1">
        <v>0.1</v>
      </c>
      <c r="L7" s="1">
        <v>3.5999999999999996</v>
      </c>
      <c r="M7" s="1">
        <f t="shared" ref="M7:M37" si="2">SUM(K7:L7)</f>
        <v>3.6999999999999997</v>
      </c>
      <c r="N7" s="6">
        <f t="shared" ref="N7:N37" si="3">M7/203.1</f>
        <v>1.8217626784835055E-2</v>
      </c>
      <c r="P7" s="5" t="s">
        <v>2</v>
      </c>
      <c r="Q7" s="22" t="s">
        <v>81</v>
      </c>
      <c r="R7" s="6">
        <v>1.8217626784835055E-2</v>
      </c>
    </row>
    <row r="8" spans="2:18" ht="43.2" x14ac:dyDescent="0.3">
      <c r="B8" s="5" t="s">
        <v>20</v>
      </c>
      <c r="C8" s="16" t="s">
        <v>63</v>
      </c>
      <c r="D8" s="1">
        <v>4.7000000000000011</v>
      </c>
      <c r="E8" s="1">
        <v>13.599999999999998</v>
      </c>
      <c r="F8" s="1">
        <f t="shared" si="0"/>
        <v>18.299999999999997</v>
      </c>
      <c r="G8" s="6">
        <f t="shared" si="1"/>
        <v>3.7569287620611777E-2</v>
      </c>
      <c r="I8" s="5" t="s">
        <v>20</v>
      </c>
      <c r="J8" s="21" t="s">
        <v>63</v>
      </c>
      <c r="K8" s="1">
        <v>0.19999999999999996</v>
      </c>
      <c r="L8" s="1">
        <v>3.1000000000000005</v>
      </c>
      <c r="M8" s="1">
        <f t="shared" si="2"/>
        <v>3.3000000000000007</v>
      </c>
      <c r="N8" s="6">
        <f t="shared" si="3"/>
        <v>1.6248153618906948E-2</v>
      </c>
      <c r="P8" s="5" t="s">
        <v>3</v>
      </c>
      <c r="Q8" s="22" t="s">
        <v>81</v>
      </c>
      <c r="R8" s="6">
        <v>4.4313146233382564E-3</v>
      </c>
    </row>
    <row r="9" spans="2:18" ht="43.2" x14ac:dyDescent="0.3">
      <c r="B9" s="5" t="s">
        <v>27</v>
      </c>
      <c r="C9" s="16" t="s">
        <v>63</v>
      </c>
      <c r="D9" s="1">
        <v>4.5</v>
      </c>
      <c r="E9" s="1">
        <v>22.099999999999998</v>
      </c>
      <c r="F9" s="1">
        <f t="shared" si="0"/>
        <v>26.599999999999998</v>
      </c>
      <c r="G9" s="6">
        <f t="shared" si="1"/>
        <v>5.4608909874769032E-2</v>
      </c>
      <c r="I9" s="5" t="s">
        <v>27</v>
      </c>
      <c r="J9" s="21" t="s">
        <v>63</v>
      </c>
      <c r="K9" s="1">
        <v>1.1000000000000001</v>
      </c>
      <c r="L9" s="1">
        <v>4.0999999999999996</v>
      </c>
      <c r="M9" s="1">
        <f t="shared" si="2"/>
        <v>5.1999999999999993</v>
      </c>
      <c r="N9" s="6">
        <f t="shared" si="3"/>
        <v>2.5603151157065483E-2</v>
      </c>
      <c r="P9" s="5" t="s">
        <v>4</v>
      </c>
      <c r="Q9" s="22" t="s">
        <v>81</v>
      </c>
      <c r="R9" s="6">
        <v>1.4771048744460871E-3</v>
      </c>
    </row>
    <row r="10" spans="2:18" x14ac:dyDescent="0.3">
      <c r="B10" s="5" t="s">
        <v>3</v>
      </c>
      <c r="C10" s="17" t="s">
        <v>64</v>
      </c>
      <c r="D10" s="1">
        <v>14.100000000000001</v>
      </c>
      <c r="E10" s="1">
        <v>18.699999999999996</v>
      </c>
      <c r="F10" s="1">
        <f t="shared" si="0"/>
        <v>32.799999999999997</v>
      </c>
      <c r="G10" s="6">
        <f t="shared" si="1"/>
        <v>6.7337302401970833E-2</v>
      </c>
      <c r="I10" s="5" t="s">
        <v>3</v>
      </c>
      <c r="J10" s="17" t="s">
        <v>64</v>
      </c>
      <c r="K10" s="1">
        <v>0</v>
      </c>
      <c r="L10" s="1">
        <v>0.89999999999999991</v>
      </c>
      <c r="M10" s="1">
        <f t="shared" si="2"/>
        <v>0.89999999999999991</v>
      </c>
      <c r="N10" s="6">
        <f t="shared" si="3"/>
        <v>4.4313146233382564E-3</v>
      </c>
      <c r="P10" s="5" t="s">
        <v>5</v>
      </c>
      <c r="Q10" s="22" t="s">
        <v>81</v>
      </c>
      <c r="R10" s="6">
        <v>0</v>
      </c>
    </row>
    <row r="11" spans="2:18" ht="43.2" x14ac:dyDescent="0.3">
      <c r="B11" s="5" t="s">
        <v>4</v>
      </c>
      <c r="C11" s="17" t="s">
        <v>64</v>
      </c>
      <c r="D11" s="1">
        <v>4.3</v>
      </c>
      <c r="E11" s="1">
        <v>9.0000000000000018</v>
      </c>
      <c r="F11" s="1">
        <f t="shared" si="0"/>
        <v>13.3</v>
      </c>
      <c r="G11" s="6">
        <f t="shared" si="1"/>
        <v>2.730445493738452E-2</v>
      </c>
      <c r="I11" s="5" t="s">
        <v>4</v>
      </c>
      <c r="J11" s="17" t="s">
        <v>64</v>
      </c>
      <c r="K11" s="1">
        <v>0.30000000000000027</v>
      </c>
      <c r="L11" s="1">
        <v>0</v>
      </c>
      <c r="M11" s="1">
        <f t="shared" si="2"/>
        <v>0.30000000000000027</v>
      </c>
      <c r="N11" s="6">
        <f t="shared" si="3"/>
        <v>1.4771048744460871E-3</v>
      </c>
      <c r="P11" s="5" t="s">
        <v>6</v>
      </c>
      <c r="Q11" s="22" t="s">
        <v>81</v>
      </c>
      <c r="R11" s="6">
        <v>4.9236829148202859E-4</v>
      </c>
    </row>
    <row r="12" spans="2:18" x14ac:dyDescent="0.3">
      <c r="B12" s="5" t="s">
        <v>5</v>
      </c>
      <c r="C12" s="17" t="s">
        <v>64</v>
      </c>
      <c r="D12" s="1">
        <v>0</v>
      </c>
      <c r="E12" s="1">
        <v>0</v>
      </c>
      <c r="F12" s="1">
        <f t="shared" si="0"/>
        <v>0</v>
      </c>
      <c r="G12" s="6">
        <f t="shared" si="1"/>
        <v>0</v>
      </c>
      <c r="I12" s="5" t="s">
        <v>5</v>
      </c>
      <c r="J12" s="17" t="s">
        <v>64</v>
      </c>
      <c r="K12" s="1">
        <v>0</v>
      </c>
      <c r="L12" s="1">
        <v>0</v>
      </c>
      <c r="M12" s="1">
        <f t="shared" si="2"/>
        <v>0</v>
      </c>
      <c r="N12" s="6">
        <f t="shared" si="3"/>
        <v>0</v>
      </c>
      <c r="P12" s="5" t="s">
        <v>23</v>
      </c>
      <c r="Q12" s="22" t="s">
        <v>81</v>
      </c>
      <c r="R12" s="6">
        <v>9.8473658296405718E-4</v>
      </c>
    </row>
    <row r="13" spans="2:18" x14ac:dyDescent="0.3">
      <c r="B13" s="5" t="s">
        <v>6</v>
      </c>
      <c r="C13" s="17" t="s">
        <v>64</v>
      </c>
      <c r="D13" s="1">
        <v>0</v>
      </c>
      <c r="E13" s="1">
        <v>0.19999999999999973</v>
      </c>
      <c r="F13" s="1">
        <f t="shared" si="0"/>
        <v>0.19999999999999973</v>
      </c>
      <c r="G13" s="6">
        <f t="shared" si="1"/>
        <v>4.1059330732908997E-4</v>
      </c>
      <c r="I13" s="5" t="s">
        <v>6</v>
      </c>
      <c r="J13" s="17" t="s">
        <v>64</v>
      </c>
      <c r="K13" s="1">
        <v>0</v>
      </c>
      <c r="L13" s="1">
        <v>0.1</v>
      </c>
      <c r="M13" s="1">
        <f t="shared" si="2"/>
        <v>0.1</v>
      </c>
      <c r="N13" s="6">
        <f t="shared" si="3"/>
        <v>4.9236829148202859E-4</v>
      </c>
      <c r="P13" s="5" t="s">
        <v>29</v>
      </c>
      <c r="Q13" s="22" t="s">
        <v>81</v>
      </c>
      <c r="R13" s="6">
        <v>0</v>
      </c>
    </row>
    <row r="14" spans="2:18" x14ac:dyDescent="0.3">
      <c r="B14" s="5" t="s">
        <v>0</v>
      </c>
      <c r="C14" s="15" t="s">
        <v>78</v>
      </c>
      <c r="D14" s="1">
        <v>5.9</v>
      </c>
      <c r="E14" s="1">
        <v>13.599999999999998</v>
      </c>
      <c r="F14" s="1">
        <f t="shared" si="0"/>
        <v>19.5</v>
      </c>
      <c r="G14" s="6">
        <f t="shared" si="1"/>
        <v>4.0032847464586324E-2</v>
      </c>
      <c r="I14" s="5" t="s">
        <v>0</v>
      </c>
      <c r="J14" s="20" t="s">
        <v>80</v>
      </c>
      <c r="K14" s="1">
        <v>95.600000000000009</v>
      </c>
      <c r="L14" s="1">
        <v>21.099999999999998</v>
      </c>
      <c r="M14" s="1">
        <f t="shared" si="2"/>
        <v>116.7</v>
      </c>
      <c r="N14" s="6">
        <f t="shared" si="3"/>
        <v>0.57459379615952733</v>
      </c>
      <c r="P14" s="5" t="s">
        <v>102</v>
      </c>
      <c r="Q14" s="22" t="s">
        <v>81</v>
      </c>
      <c r="R14" s="6">
        <v>9.8473658296405718E-3</v>
      </c>
    </row>
    <row r="15" spans="2:18" x14ac:dyDescent="0.3">
      <c r="B15" s="5" t="s">
        <v>1</v>
      </c>
      <c r="C15" s="15" t="s">
        <v>78</v>
      </c>
      <c r="D15" s="1">
        <v>35.799999999999997</v>
      </c>
      <c r="E15" s="1">
        <v>30.999999999999996</v>
      </c>
      <c r="F15" s="1">
        <f t="shared" si="0"/>
        <v>66.8</v>
      </c>
      <c r="G15" s="6">
        <f t="shared" si="1"/>
        <v>0.13713816464791623</v>
      </c>
      <c r="I15" s="5" t="s">
        <v>1</v>
      </c>
      <c r="J15" s="20" t="s">
        <v>80</v>
      </c>
      <c r="K15" s="1">
        <v>32.799999999999997</v>
      </c>
      <c r="L15" s="1">
        <v>12.2</v>
      </c>
      <c r="M15" s="1">
        <f t="shared" si="2"/>
        <v>45</v>
      </c>
      <c r="N15" s="6">
        <f t="shared" si="3"/>
        <v>0.22156573116691286</v>
      </c>
      <c r="P15" s="5" t="s">
        <v>8</v>
      </c>
      <c r="Q15" s="22" t="s">
        <v>81</v>
      </c>
      <c r="R15" s="6">
        <v>4.9236829148202859E-4</v>
      </c>
    </row>
    <row r="16" spans="2:18" ht="28.8" x14ac:dyDescent="0.3">
      <c r="B16" s="5" t="s">
        <v>7</v>
      </c>
      <c r="C16" s="15" t="s">
        <v>78</v>
      </c>
      <c r="D16" s="1">
        <v>1.4</v>
      </c>
      <c r="E16" s="1">
        <v>2.8999999999999995</v>
      </c>
      <c r="F16" s="1">
        <f t="shared" si="0"/>
        <v>4.2999999999999989</v>
      </c>
      <c r="G16" s="6">
        <f t="shared" si="1"/>
        <v>8.8277561075754442E-3</v>
      </c>
      <c r="I16" s="5" t="s">
        <v>31</v>
      </c>
      <c r="J16" s="20" t="s">
        <v>80</v>
      </c>
      <c r="K16" s="1">
        <v>1.5999999999999996</v>
      </c>
      <c r="L16" s="1">
        <v>5.0999999999999996</v>
      </c>
      <c r="M16" s="1">
        <f t="shared" si="2"/>
        <v>6.6999999999999993</v>
      </c>
      <c r="N16" s="6">
        <f t="shared" si="3"/>
        <v>3.2988675529295908E-2</v>
      </c>
      <c r="P16" s="5" t="s">
        <v>9</v>
      </c>
      <c r="Q16" s="22" t="s">
        <v>81</v>
      </c>
      <c r="R16" s="6">
        <v>2.9542097488921728E-3</v>
      </c>
    </row>
    <row r="17" spans="2:18" ht="43.2" x14ac:dyDescent="0.3">
      <c r="B17" s="5" t="s">
        <v>10</v>
      </c>
      <c r="C17" s="15" t="s">
        <v>78</v>
      </c>
      <c r="D17" s="1">
        <v>2.1999999999999993</v>
      </c>
      <c r="E17" s="1">
        <v>9.5</v>
      </c>
      <c r="F17" s="1">
        <f t="shared" si="0"/>
        <v>11.7</v>
      </c>
      <c r="G17" s="6">
        <f t="shared" si="1"/>
        <v>2.4019708478751792E-2</v>
      </c>
      <c r="I17" s="5" t="s">
        <v>7</v>
      </c>
      <c r="J17" s="20" t="s">
        <v>78</v>
      </c>
      <c r="K17" s="1">
        <v>1</v>
      </c>
      <c r="L17" s="1">
        <v>4</v>
      </c>
      <c r="M17" s="1">
        <f t="shared" si="2"/>
        <v>5</v>
      </c>
      <c r="N17" s="6">
        <f t="shared" si="3"/>
        <v>2.4618414574101428E-2</v>
      </c>
      <c r="P17" s="5" t="s">
        <v>20</v>
      </c>
      <c r="Q17" s="22" t="s">
        <v>81</v>
      </c>
      <c r="R17" s="6">
        <v>1.6248153618906948E-2</v>
      </c>
    </row>
    <row r="18" spans="2:18" ht="28.8" x14ac:dyDescent="0.3">
      <c r="B18" s="5" t="s">
        <v>19</v>
      </c>
      <c r="C18" s="19" t="s">
        <v>34</v>
      </c>
      <c r="D18" s="1">
        <v>0.1</v>
      </c>
      <c r="E18" s="1">
        <v>0.19999999999999973</v>
      </c>
      <c r="F18" s="1">
        <f t="shared" si="0"/>
        <v>0.29999999999999971</v>
      </c>
      <c r="G18" s="6">
        <f t="shared" si="1"/>
        <v>6.1588996099363514E-4</v>
      </c>
      <c r="I18" s="5" t="s">
        <v>23</v>
      </c>
      <c r="J18" s="22" t="s">
        <v>34</v>
      </c>
      <c r="K18" s="1">
        <v>0.1</v>
      </c>
      <c r="L18" s="1">
        <v>0.1</v>
      </c>
      <c r="M18" s="1">
        <f t="shared" si="2"/>
        <v>0.2</v>
      </c>
      <c r="N18" s="6">
        <f t="shared" si="3"/>
        <v>9.8473658296405718E-4</v>
      </c>
      <c r="P18" s="5" t="s">
        <v>11</v>
      </c>
      <c r="Q18" s="22" t="s">
        <v>81</v>
      </c>
      <c r="R18" s="6">
        <v>2.954209748892172E-3</v>
      </c>
    </row>
    <row r="19" spans="2:18" ht="43.2" x14ac:dyDescent="0.3">
      <c r="B19" s="5" t="s">
        <v>102</v>
      </c>
      <c r="C19" s="19" t="s">
        <v>34</v>
      </c>
      <c r="D19" s="1">
        <v>7</v>
      </c>
      <c r="E19" s="1">
        <v>6.3999999999999995</v>
      </c>
      <c r="F19" s="1">
        <f t="shared" si="0"/>
        <v>13.399999999999999</v>
      </c>
      <c r="G19" s="6">
        <f t="shared" si="1"/>
        <v>2.7509751591049063E-2</v>
      </c>
      <c r="I19" s="5" t="s">
        <v>29</v>
      </c>
      <c r="J19" s="22" t="s">
        <v>34</v>
      </c>
      <c r="K19" s="1">
        <v>0</v>
      </c>
      <c r="L19" s="1">
        <v>0</v>
      </c>
      <c r="M19" s="1">
        <f t="shared" si="2"/>
        <v>0</v>
      </c>
      <c r="N19" s="6">
        <f t="shared" si="3"/>
        <v>0</v>
      </c>
      <c r="P19" s="5" t="s">
        <v>13</v>
      </c>
      <c r="Q19" s="22" t="s">
        <v>81</v>
      </c>
      <c r="R19" s="6">
        <v>3.4465780403741997E-3</v>
      </c>
    </row>
    <row r="20" spans="2:18" ht="28.8" x14ac:dyDescent="0.3">
      <c r="B20" s="5" t="s">
        <v>21</v>
      </c>
      <c r="C20" s="19" t="s">
        <v>34</v>
      </c>
      <c r="D20" s="1">
        <v>1.6000000000000005</v>
      </c>
      <c r="E20" s="1">
        <v>2.1999999999999993</v>
      </c>
      <c r="F20" s="1">
        <f t="shared" si="0"/>
        <v>3.8</v>
      </c>
      <c r="G20" s="6">
        <f t="shared" si="1"/>
        <v>7.8012728392527191E-3</v>
      </c>
      <c r="I20" s="5" t="s">
        <v>102</v>
      </c>
      <c r="J20" s="22" t="s">
        <v>34</v>
      </c>
      <c r="K20" s="1">
        <v>1.2999999999999998</v>
      </c>
      <c r="L20" s="1">
        <v>0.70000000000000018</v>
      </c>
      <c r="M20" s="1">
        <f t="shared" si="2"/>
        <v>2</v>
      </c>
      <c r="N20" s="6">
        <f t="shared" si="3"/>
        <v>9.8473658296405718E-3</v>
      </c>
      <c r="P20" s="5" t="s">
        <v>12</v>
      </c>
      <c r="Q20" s="22" t="s">
        <v>81</v>
      </c>
      <c r="R20" s="6">
        <v>1.5755785327424915E-2</v>
      </c>
    </row>
    <row r="21" spans="2:18" x14ac:dyDescent="0.3">
      <c r="B21" s="5" t="s">
        <v>23</v>
      </c>
      <c r="C21" s="19" t="s">
        <v>34</v>
      </c>
      <c r="D21" s="1">
        <v>1.6999999999999997</v>
      </c>
      <c r="E21" s="1">
        <v>3.0000000000000004</v>
      </c>
      <c r="F21" s="1">
        <f t="shared" si="0"/>
        <v>4.7</v>
      </c>
      <c r="G21" s="6">
        <f t="shared" si="1"/>
        <v>9.6489427222336277E-3</v>
      </c>
      <c r="I21" s="5" t="s">
        <v>21</v>
      </c>
      <c r="J21" s="22" t="s">
        <v>34</v>
      </c>
      <c r="K21" s="1">
        <v>0</v>
      </c>
      <c r="L21" s="1">
        <v>0.2</v>
      </c>
      <c r="M21" s="1">
        <f t="shared" si="2"/>
        <v>0.2</v>
      </c>
      <c r="N21" s="6">
        <f t="shared" si="3"/>
        <v>9.8473658296405718E-4</v>
      </c>
      <c r="P21" s="5" t="s">
        <v>14</v>
      </c>
      <c r="Q21" s="22" t="s">
        <v>81</v>
      </c>
      <c r="R21" s="6">
        <v>0</v>
      </c>
    </row>
    <row r="22" spans="2:18" x14ac:dyDescent="0.3">
      <c r="B22" s="5" t="s">
        <v>24</v>
      </c>
      <c r="C22" s="19" t="s">
        <v>34</v>
      </c>
      <c r="D22" s="1">
        <v>37.299999999999997</v>
      </c>
      <c r="E22" s="1">
        <v>0</v>
      </c>
      <c r="F22" s="1">
        <f t="shared" si="0"/>
        <v>37.299999999999997</v>
      </c>
      <c r="G22" s="6">
        <f t="shared" si="1"/>
        <v>7.6575651816875381E-2</v>
      </c>
      <c r="I22" s="5" t="s">
        <v>101</v>
      </c>
      <c r="J22" s="22" t="s">
        <v>34</v>
      </c>
      <c r="K22" s="1">
        <v>1.2000000000000002</v>
      </c>
      <c r="L22" s="1">
        <v>3.7</v>
      </c>
      <c r="M22" s="1">
        <f t="shared" si="2"/>
        <v>4.9000000000000004</v>
      </c>
      <c r="N22" s="6">
        <f t="shared" si="3"/>
        <v>2.4126046282619402E-2</v>
      </c>
      <c r="P22" s="5" t="s">
        <v>21</v>
      </c>
      <c r="Q22" s="22" t="s">
        <v>81</v>
      </c>
      <c r="R22" s="6">
        <v>9.8473658296405718E-4</v>
      </c>
    </row>
    <row r="23" spans="2:18" x14ac:dyDescent="0.3">
      <c r="B23" s="5" t="s">
        <v>101</v>
      </c>
      <c r="C23" s="19" t="s">
        <v>34</v>
      </c>
      <c r="D23" s="1">
        <v>8.4999999999999982</v>
      </c>
      <c r="E23" s="1">
        <v>10.9</v>
      </c>
      <c r="F23" s="1">
        <f t="shared" si="0"/>
        <v>19.399999999999999</v>
      </c>
      <c r="G23" s="6">
        <f t="shared" si="1"/>
        <v>3.9827550810921777E-2</v>
      </c>
      <c r="I23" s="5" t="s">
        <v>24</v>
      </c>
      <c r="J23" s="22" t="s">
        <v>34</v>
      </c>
      <c r="K23" s="1">
        <v>0</v>
      </c>
      <c r="L23" s="1">
        <v>0</v>
      </c>
      <c r="M23" s="1">
        <f t="shared" si="2"/>
        <v>0</v>
      </c>
      <c r="N23" s="6">
        <f t="shared" si="3"/>
        <v>0</v>
      </c>
      <c r="P23" s="5" t="s">
        <v>15</v>
      </c>
      <c r="Q23" s="22" t="s">
        <v>81</v>
      </c>
      <c r="R23" s="6">
        <v>0</v>
      </c>
    </row>
    <row r="24" spans="2:18" x14ac:dyDescent="0.3">
      <c r="B24" s="5" t="s">
        <v>28</v>
      </c>
      <c r="C24" s="19" t="s">
        <v>34</v>
      </c>
      <c r="D24" s="1">
        <v>1.3000000000000003</v>
      </c>
      <c r="E24" s="1">
        <v>2.7</v>
      </c>
      <c r="F24" s="1">
        <f t="shared" si="0"/>
        <v>4</v>
      </c>
      <c r="G24" s="6">
        <f t="shared" si="1"/>
        <v>8.2118661465818109E-3</v>
      </c>
      <c r="I24" s="5" t="s">
        <v>28</v>
      </c>
      <c r="J24" s="22" t="s">
        <v>34</v>
      </c>
      <c r="K24" s="1">
        <v>0</v>
      </c>
      <c r="L24" s="1">
        <v>0.19999999999999996</v>
      </c>
      <c r="M24" s="1">
        <f t="shared" si="2"/>
        <v>0.19999999999999996</v>
      </c>
      <c r="N24" s="6">
        <f t="shared" si="3"/>
        <v>9.8473658296405696E-4</v>
      </c>
      <c r="P24" s="5" t="s">
        <v>101</v>
      </c>
      <c r="Q24" s="22" t="s">
        <v>81</v>
      </c>
      <c r="R24" s="6">
        <v>2.4126046282619402E-2</v>
      </c>
    </row>
    <row r="25" spans="2:18" x14ac:dyDescent="0.3">
      <c r="B25" s="5" t="s">
        <v>51</v>
      </c>
      <c r="C25" s="19" t="s">
        <v>34</v>
      </c>
      <c r="D25" s="1">
        <v>28.8</v>
      </c>
      <c r="E25" s="1">
        <v>0</v>
      </c>
      <c r="F25" s="1">
        <f t="shared" si="0"/>
        <v>28.8</v>
      </c>
      <c r="G25" s="6">
        <f t="shared" si="1"/>
        <v>5.9125436255389033E-2</v>
      </c>
      <c r="I25" s="5" t="s">
        <v>8</v>
      </c>
      <c r="J25" s="18" t="s">
        <v>62</v>
      </c>
      <c r="K25" s="1">
        <v>0</v>
      </c>
      <c r="L25" s="1">
        <v>0.1</v>
      </c>
      <c r="M25" s="1">
        <f t="shared" si="2"/>
        <v>0.1</v>
      </c>
      <c r="N25" s="6">
        <f t="shared" si="3"/>
        <v>4.9236829148202859E-4</v>
      </c>
      <c r="P25" s="5" t="s">
        <v>24</v>
      </c>
      <c r="Q25" s="22" t="s">
        <v>81</v>
      </c>
      <c r="R25" s="6">
        <v>0</v>
      </c>
    </row>
    <row r="26" spans="2:18" x14ac:dyDescent="0.3">
      <c r="B26" s="5" t="s">
        <v>8</v>
      </c>
      <c r="C26" s="18" t="s">
        <v>62</v>
      </c>
      <c r="D26" s="1">
        <v>1.7999999999999998</v>
      </c>
      <c r="E26" s="1">
        <v>4.5</v>
      </c>
      <c r="F26" s="1">
        <f t="shared" si="0"/>
        <v>6.3</v>
      </c>
      <c r="G26" s="6">
        <f t="shared" si="1"/>
        <v>1.2933689180866351E-2</v>
      </c>
      <c r="I26" s="5" t="s">
        <v>9</v>
      </c>
      <c r="J26" s="18" t="s">
        <v>62</v>
      </c>
      <c r="K26" s="1">
        <v>0.30000000000000027</v>
      </c>
      <c r="L26" s="1">
        <v>0.3</v>
      </c>
      <c r="M26" s="1">
        <f t="shared" si="2"/>
        <v>0.60000000000000031</v>
      </c>
      <c r="N26" s="6">
        <f t="shared" si="3"/>
        <v>2.9542097488921728E-3</v>
      </c>
      <c r="P26" s="5" t="s">
        <v>27</v>
      </c>
      <c r="Q26" s="22" t="s">
        <v>81</v>
      </c>
      <c r="R26" s="6">
        <v>2.5603151157065483E-2</v>
      </c>
    </row>
    <row r="27" spans="2:18" x14ac:dyDescent="0.3">
      <c r="B27" s="5" t="s">
        <v>9</v>
      </c>
      <c r="C27" s="18" t="s">
        <v>62</v>
      </c>
      <c r="D27" s="1">
        <v>2.8</v>
      </c>
      <c r="E27" s="1">
        <v>2.8</v>
      </c>
      <c r="F27" s="1">
        <f t="shared" si="0"/>
        <v>5.6</v>
      </c>
      <c r="G27" s="6">
        <f t="shared" si="1"/>
        <v>1.1496612605214535E-2</v>
      </c>
      <c r="I27" s="5" t="s">
        <v>11</v>
      </c>
      <c r="J27" s="18" t="s">
        <v>62</v>
      </c>
      <c r="K27" s="1">
        <v>0.30000000000000027</v>
      </c>
      <c r="L27" s="1">
        <v>0.29999999999999982</v>
      </c>
      <c r="M27" s="1">
        <f t="shared" si="2"/>
        <v>0.60000000000000009</v>
      </c>
      <c r="N27" s="6">
        <f t="shared" si="3"/>
        <v>2.954209748892172E-3</v>
      </c>
      <c r="P27" s="5" t="s">
        <v>28</v>
      </c>
      <c r="Q27" s="22" t="s">
        <v>81</v>
      </c>
      <c r="R27" s="6">
        <v>9.8473658296405696E-4</v>
      </c>
    </row>
    <row r="28" spans="2:18" ht="43.2" x14ac:dyDescent="0.3">
      <c r="B28" s="5" t="s">
        <v>11</v>
      </c>
      <c r="C28" s="18" t="s">
        <v>62</v>
      </c>
      <c r="D28" s="1">
        <v>2.5999999999999996</v>
      </c>
      <c r="E28" s="1">
        <v>3</v>
      </c>
      <c r="F28" s="1">
        <f t="shared" si="0"/>
        <v>5.6</v>
      </c>
      <c r="G28" s="6">
        <f t="shared" si="1"/>
        <v>1.1496612605214535E-2</v>
      </c>
      <c r="I28" s="5" t="s">
        <v>13</v>
      </c>
      <c r="J28" s="18" t="s">
        <v>62</v>
      </c>
      <c r="K28" s="1">
        <v>0.5</v>
      </c>
      <c r="L28" s="1">
        <v>0.2</v>
      </c>
      <c r="M28" s="1">
        <f t="shared" si="2"/>
        <v>0.7</v>
      </c>
      <c r="N28" s="6">
        <f t="shared" si="3"/>
        <v>3.4465780403741997E-3</v>
      </c>
      <c r="P28" s="5" t="s">
        <v>22</v>
      </c>
      <c r="Q28" s="22" t="s">
        <v>81</v>
      </c>
      <c r="R28" s="6">
        <v>0</v>
      </c>
    </row>
    <row r="29" spans="2:18" ht="43.2" x14ac:dyDescent="0.3">
      <c r="B29" s="5" t="s">
        <v>12</v>
      </c>
      <c r="C29" s="18" t="s">
        <v>62</v>
      </c>
      <c r="D29" s="1">
        <v>1.1000000000000001</v>
      </c>
      <c r="E29" s="1">
        <v>3.3</v>
      </c>
      <c r="F29" s="1">
        <f t="shared" si="0"/>
        <v>4.4000000000000004</v>
      </c>
      <c r="G29" s="6">
        <f t="shared" si="1"/>
        <v>9.0330527612399927E-3</v>
      </c>
      <c r="I29" s="5" t="s">
        <v>12</v>
      </c>
      <c r="J29" s="18" t="s">
        <v>62</v>
      </c>
      <c r="K29" s="1">
        <v>2.4</v>
      </c>
      <c r="L29" s="1">
        <v>0.8</v>
      </c>
      <c r="M29" s="1">
        <f t="shared" si="2"/>
        <v>3.2</v>
      </c>
      <c r="N29" s="6">
        <f t="shared" si="3"/>
        <v>1.5755785327424915E-2</v>
      </c>
      <c r="P29" s="5" t="s">
        <v>16</v>
      </c>
      <c r="Q29" s="22" t="s">
        <v>81</v>
      </c>
      <c r="R29" s="6">
        <v>1.4771048744460849E-3</v>
      </c>
    </row>
    <row r="30" spans="2:18" ht="43.2" x14ac:dyDescent="0.3">
      <c r="B30" s="5" t="s">
        <v>13</v>
      </c>
      <c r="C30" s="18" t="s">
        <v>62</v>
      </c>
      <c r="D30" s="1">
        <v>3.9999999999999991</v>
      </c>
      <c r="E30" s="1">
        <v>5.4</v>
      </c>
      <c r="F30" s="1">
        <f t="shared" si="0"/>
        <v>9.3999999999999986</v>
      </c>
      <c r="G30" s="6">
        <f t="shared" si="1"/>
        <v>1.9297885444467252E-2</v>
      </c>
      <c r="I30" s="5" t="s">
        <v>14</v>
      </c>
      <c r="J30" s="18" t="s">
        <v>62</v>
      </c>
      <c r="K30" s="1">
        <v>0</v>
      </c>
      <c r="L30" s="1">
        <v>0</v>
      </c>
      <c r="M30" s="1">
        <f t="shared" si="2"/>
        <v>0</v>
      </c>
      <c r="N30" s="6">
        <f t="shared" si="3"/>
        <v>0</v>
      </c>
      <c r="P30" s="5" t="s">
        <v>17</v>
      </c>
      <c r="Q30" s="22" t="s">
        <v>81</v>
      </c>
      <c r="R30" s="6">
        <v>0</v>
      </c>
    </row>
    <row r="31" spans="2:18" x14ac:dyDescent="0.3">
      <c r="B31" s="5" t="s">
        <v>14</v>
      </c>
      <c r="C31" s="18" t="s">
        <v>62</v>
      </c>
      <c r="D31" s="1">
        <v>0.1</v>
      </c>
      <c r="E31" s="1">
        <v>0.3</v>
      </c>
      <c r="F31" s="1">
        <f t="shared" si="0"/>
        <v>0.4</v>
      </c>
      <c r="G31" s="6">
        <f t="shared" si="1"/>
        <v>8.2118661465818113E-4</v>
      </c>
      <c r="I31" s="5" t="s">
        <v>15</v>
      </c>
      <c r="J31" s="18" t="s">
        <v>62</v>
      </c>
      <c r="K31" s="1">
        <v>0</v>
      </c>
      <c r="L31" s="1">
        <v>0</v>
      </c>
      <c r="M31" s="1">
        <f t="shared" si="2"/>
        <v>0</v>
      </c>
      <c r="N31" s="6">
        <f t="shared" si="3"/>
        <v>0</v>
      </c>
      <c r="P31" s="5" t="s">
        <v>30</v>
      </c>
      <c r="Q31" s="22" t="s">
        <v>81</v>
      </c>
      <c r="R31" s="6">
        <v>0</v>
      </c>
    </row>
    <row r="32" spans="2:18" ht="28.8" x14ac:dyDescent="0.3">
      <c r="B32" s="5" t="s">
        <v>15</v>
      </c>
      <c r="C32" s="18" t="s">
        <v>62</v>
      </c>
      <c r="D32" s="1">
        <v>0</v>
      </c>
      <c r="E32" s="1">
        <v>0</v>
      </c>
      <c r="F32" s="1">
        <f t="shared" si="0"/>
        <v>0</v>
      </c>
      <c r="G32" s="6">
        <f t="shared" si="1"/>
        <v>0</v>
      </c>
      <c r="I32" s="5" t="s">
        <v>22</v>
      </c>
      <c r="J32" s="18" t="s">
        <v>62</v>
      </c>
      <c r="K32" s="1">
        <v>0</v>
      </c>
      <c r="L32" s="1">
        <v>0</v>
      </c>
      <c r="M32" s="1">
        <f t="shared" si="2"/>
        <v>0</v>
      </c>
      <c r="N32" s="6">
        <f t="shared" si="3"/>
        <v>0</v>
      </c>
      <c r="P32" s="5" t="s">
        <v>26</v>
      </c>
      <c r="Q32" s="22" t="s">
        <v>81</v>
      </c>
      <c r="R32" s="6">
        <v>4.9236829148202859E-4</v>
      </c>
    </row>
    <row r="33" spans="2:18" ht="28.8" x14ac:dyDescent="0.3">
      <c r="B33" s="5" t="s">
        <v>16</v>
      </c>
      <c r="C33" s="18" t="s">
        <v>62</v>
      </c>
      <c r="D33" s="1">
        <v>12.099999999999998</v>
      </c>
      <c r="E33" s="1">
        <v>2.4</v>
      </c>
      <c r="F33" s="1">
        <f t="shared" si="0"/>
        <v>14.499999999999998</v>
      </c>
      <c r="G33" s="6">
        <f t="shared" si="1"/>
        <v>2.976801478135906E-2</v>
      </c>
      <c r="I33" s="5" t="s">
        <v>16</v>
      </c>
      <c r="J33" s="18" t="s">
        <v>62</v>
      </c>
      <c r="K33" s="1">
        <v>0</v>
      </c>
      <c r="L33" s="1">
        <v>0.29999999999999982</v>
      </c>
      <c r="M33" s="1">
        <f t="shared" si="2"/>
        <v>0.29999999999999982</v>
      </c>
      <c r="N33" s="6">
        <f t="shared" si="3"/>
        <v>1.4771048744460849E-3</v>
      </c>
      <c r="P33" s="5" t="s">
        <v>18</v>
      </c>
      <c r="Q33" s="22" t="s">
        <v>81</v>
      </c>
      <c r="R33" s="6">
        <v>1.5263417035942884E-2</v>
      </c>
    </row>
    <row r="34" spans="2:18" ht="28.8" x14ac:dyDescent="0.3">
      <c r="B34" s="5" t="s">
        <v>17</v>
      </c>
      <c r="C34" s="18" t="s">
        <v>62</v>
      </c>
      <c r="D34" s="1">
        <v>0</v>
      </c>
      <c r="E34" s="1">
        <v>0</v>
      </c>
      <c r="F34" s="1">
        <f t="shared" si="0"/>
        <v>0</v>
      </c>
      <c r="G34" s="6">
        <f t="shared" si="1"/>
        <v>0</v>
      </c>
      <c r="I34" s="5" t="s">
        <v>17</v>
      </c>
      <c r="J34" s="18" t="s">
        <v>62</v>
      </c>
      <c r="K34" s="1">
        <v>0</v>
      </c>
      <c r="L34" s="1">
        <v>0</v>
      </c>
      <c r="M34" s="1">
        <f t="shared" si="2"/>
        <v>0</v>
      </c>
      <c r="N34" s="6">
        <f t="shared" si="3"/>
        <v>0</v>
      </c>
      <c r="P34" s="5" t="s">
        <v>7</v>
      </c>
      <c r="Q34" s="18" t="s">
        <v>82</v>
      </c>
      <c r="R34" s="6">
        <v>2.4618414574101428E-2</v>
      </c>
    </row>
    <row r="35" spans="2:18" ht="28.8" x14ac:dyDescent="0.3">
      <c r="B35" s="5" t="s">
        <v>18</v>
      </c>
      <c r="C35" s="18" t="s">
        <v>62</v>
      </c>
      <c r="D35" s="1">
        <v>0.5</v>
      </c>
      <c r="E35" s="1">
        <v>3.3000000000000007</v>
      </c>
      <c r="F35" s="1">
        <f t="shared" si="0"/>
        <v>3.8000000000000007</v>
      </c>
      <c r="G35" s="6">
        <f t="shared" si="1"/>
        <v>7.8012728392527209E-3</v>
      </c>
      <c r="I35" s="5" t="s">
        <v>30</v>
      </c>
      <c r="J35" s="18" t="s">
        <v>62</v>
      </c>
      <c r="K35" s="1">
        <v>0</v>
      </c>
      <c r="L35" s="1">
        <v>0</v>
      </c>
      <c r="M35" s="1">
        <f t="shared" si="2"/>
        <v>0</v>
      </c>
      <c r="N35" s="6">
        <f t="shared" si="3"/>
        <v>0</v>
      </c>
      <c r="P35" s="5" t="s">
        <v>0</v>
      </c>
      <c r="Q35" s="20" t="s">
        <v>83</v>
      </c>
      <c r="R35" s="6">
        <v>0.57459379615952733</v>
      </c>
    </row>
    <row r="36" spans="2:18" ht="28.8" x14ac:dyDescent="0.3">
      <c r="B36" s="5" t="s">
        <v>22</v>
      </c>
      <c r="C36" s="18" t="s">
        <v>62</v>
      </c>
      <c r="D36" s="1">
        <v>19.200000000000003</v>
      </c>
      <c r="E36" s="1">
        <v>3.5999999999999996</v>
      </c>
      <c r="F36" s="1">
        <f t="shared" si="0"/>
        <v>22.800000000000004</v>
      </c>
      <c r="G36" s="6">
        <f t="shared" si="1"/>
        <v>4.6807637035516325E-2</v>
      </c>
      <c r="I36" s="5" t="s">
        <v>26</v>
      </c>
      <c r="J36" s="18" t="s">
        <v>62</v>
      </c>
      <c r="K36" s="1">
        <v>0.1</v>
      </c>
      <c r="L36" s="1">
        <v>0</v>
      </c>
      <c r="M36" s="1">
        <f t="shared" si="2"/>
        <v>0.1</v>
      </c>
      <c r="N36" s="6">
        <f t="shared" si="3"/>
        <v>4.9236829148202859E-4</v>
      </c>
      <c r="P36" s="5" t="s">
        <v>1</v>
      </c>
      <c r="Q36" s="20" t="s">
        <v>83</v>
      </c>
      <c r="R36" s="6">
        <v>0.22156573116691286</v>
      </c>
    </row>
    <row r="37" spans="2:18" ht="28.8" x14ac:dyDescent="0.3">
      <c r="B37" s="5" t="s">
        <v>25</v>
      </c>
      <c r="C37" s="18" t="s">
        <v>62</v>
      </c>
      <c r="D37" s="1">
        <v>0</v>
      </c>
      <c r="E37" s="1">
        <v>0.1</v>
      </c>
      <c r="F37" s="1">
        <f t="shared" si="0"/>
        <v>0.1</v>
      </c>
      <c r="G37" s="6">
        <f t="shared" si="1"/>
        <v>2.0529665366454528E-4</v>
      </c>
      <c r="I37" s="5" t="s">
        <v>18</v>
      </c>
      <c r="J37" s="18" t="s">
        <v>62</v>
      </c>
      <c r="K37" s="1">
        <v>3.0999999999999996</v>
      </c>
      <c r="L37" s="1">
        <v>0</v>
      </c>
      <c r="M37" s="1">
        <f t="shared" si="2"/>
        <v>3.0999999999999996</v>
      </c>
      <c r="N37" s="6">
        <f t="shared" si="3"/>
        <v>1.5263417035942884E-2</v>
      </c>
      <c r="P37" s="5" t="s">
        <v>31</v>
      </c>
      <c r="Q37" s="21" t="s">
        <v>84</v>
      </c>
      <c r="R37" s="6">
        <v>3.2988675529295908E-2</v>
      </c>
    </row>
    <row r="38" spans="2:18" ht="28.8" x14ac:dyDescent="0.3">
      <c r="B38" s="5" t="s">
        <v>26</v>
      </c>
      <c r="C38" s="18" t="s">
        <v>62</v>
      </c>
      <c r="D38" s="1">
        <v>11.899999999999999</v>
      </c>
      <c r="E38" s="1">
        <v>9.6</v>
      </c>
      <c r="F38" s="1">
        <f t="shared" si="0"/>
        <v>21.5</v>
      </c>
      <c r="G38" s="6">
        <f t="shared" si="1"/>
        <v>4.4138780537877231E-2</v>
      </c>
      <c r="K38" s="4">
        <f>SUM(K7:K37)</f>
        <v>142.00000000000003</v>
      </c>
      <c r="L38" s="4">
        <f t="shared" ref="L38:M38" si="4">SUM(L7:L37)</f>
        <v>61.1</v>
      </c>
      <c r="M38" s="4">
        <f t="shared" si="4"/>
        <v>203.09999999999991</v>
      </c>
      <c r="N38" s="8">
        <f t="shared" ref="N38" si="5">M38/203.1</f>
        <v>0.99999999999999956</v>
      </c>
      <c r="R38" s="6">
        <v>1</v>
      </c>
    </row>
    <row r="39" spans="2:18" x14ac:dyDescent="0.3">
      <c r="D39" s="9">
        <f>SUM(D7:D38)</f>
        <v>243.30000000000004</v>
      </c>
      <c r="E39" s="9">
        <f t="shared" ref="E39:F39" si="6">SUM(E7:E38)</f>
        <v>243.8</v>
      </c>
      <c r="F39" s="4">
        <f t="shared" si="6"/>
        <v>487.1</v>
      </c>
      <c r="G39" s="8">
        <f>SUM(G7:G38)</f>
        <v>0.99999999999999978</v>
      </c>
    </row>
    <row r="41" spans="2:18" x14ac:dyDescent="0.3">
      <c r="B41" s="24" t="s">
        <v>61</v>
      </c>
      <c r="C41" s="24" t="s">
        <v>50</v>
      </c>
      <c r="I41" s="24" t="s">
        <v>61</v>
      </c>
      <c r="J41" s="24" t="s">
        <v>50</v>
      </c>
    </row>
    <row r="42" spans="2:18" x14ac:dyDescent="0.3">
      <c r="B42" s="5" t="s">
        <v>63</v>
      </c>
      <c r="C42" s="6">
        <f>SUM(G7:G9)</f>
        <v>0.27181276945185789</v>
      </c>
      <c r="I42" s="5" t="s">
        <v>63</v>
      </c>
      <c r="J42" s="6">
        <f>SUM(N7:N9)</f>
        <v>6.0068931560807483E-2</v>
      </c>
    </row>
    <row r="43" spans="2:18" x14ac:dyDescent="0.3">
      <c r="B43" s="5" t="s">
        <v>64</v>
      </c>
      <c r="C43" s="6">
        <f>SUM(G10:G13)</f>
        <v>9.505235064668445E-2</v>
      </c>
      <c r="I43" s="5" t="s">
        <v>64</v>
      </c>
      <c r="J43" s="6">
        <f>SUM(N10:N13)</f>
        <v>6.4007877892663717E-3</v>
      </c>
    </row>
    <row r="44" spans="2:18" x14ac:dyDescent="0.3">
      <c r="B44" s="5" t="s">
        <v>78</v>
      </c>
      <c r="C44" s="6">
        <f>SUM(G14:G17)</f>
        <v>0.21001847669882978</v>
      </c>
      <c r="I44" s="5" t="s">
        <v>78</v>
      </c>
      <c r="J44" s="6">
        <f>SUM(N14:N17)</f>
        <v>0.85376661742983739</v>
      </c>
    </row>
    <row r="45" spans="2:18" x14ac:dyDescent="0.3">
      <c r="B45" s="5" t="s">
        <v>34</v>
      </c>
      <c r="C45" s="6">
        <f>SUM(G18:G25)</f>
        <v>0.22931636214329704</v>
      </c>
      <c r="I45" s="5" t="s">
        <v>34</v>
      </c>
      <c r="J45" s="6">
        <f>SUM(N18:N24)</f>
        <v>3.692762186115215E-2</v>
      </c>
    </row>
    <row r="46" spans="2:18" x14ac:dyDescent="0.3">
      <c r="B46" s="5" t="s">
        <v>62</v>
      </c>
      <c r="C46" s="6">
        <f>SUM(G26:G38)</f>
        <v>0.19380004105933071</v>
      </c>
      <c r="I46" s="5" t="s">
        <v>62</v>
      </c>
      <c r="J46" s="6">
        <f>SUM(N25:N37)</f>
        <v>4.283604135893649E-2</v>
      </c>
    </row>
    <row r="47" spans="2:18" x14ac:dyDescent="0.3">
      <c r="C47" s="1">
        <f>SUM(C42:C46)</f>
        <v>0.99999999999999989</v>
      </c>
      <c r="J47" s="1">
        <f>SUM(J42:J46)</f>
        <v>0.99999999999999989</v>
      </c>
    </row>
  </sheetData>
  <sortState xmlns:xlrd2="http://schemas.microsoft.com/office/spreadsheetml/2017/richdata2" ref="B7:G38">
    <sortCondition ref="C7:C38"/>
  </sortState>
  <mergeCells count="3">
    <mergeCell ref="B5:G5"/>
    <mergeCell ref="I5:N5"/>
    <mergeCell ref="P5:R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BCC7-6C84-4FD8-B901-3CE31C960FC1}">
  <sheetPr>
    <tabColor theme="4" tint="0.59999389629810485"/>
  </sheetPr>
  <dimension ref="B3:R48"/>
  <sheetViews>
    <sheetView workbookViewId="0">
      <selection activeCell="P15" sqref="P15"/>
    </sheetView>
  </sheetViews>
  <sheetFormatPr defaultRowHeight="14.4" x14ac:dyDescent="0.3"/>
  <cols>
    <col min="2" max="3" width="19.44140625" customWidth="1"/>
    <col min="7" max="7" width="12.109375" customWidth="1"/>
    <col min="8" max="8" width="5.21875" customWidth="1"/>
    <col min="9" max="10" width="22.109375" customWidth="1"/>
    <col min="14" max="14" width="10.44140625" customWidth="1"/>
    <col min="15" max="15" width="4.33203125" customWidth="1"/>
    <col min="16" max="16" width="26.109375" customWidth="1"/>
    <col min="17" max="17" width="13.21875" customWidth="1"/>
    <col min="18" max="18" width="10.21875" customWidth="1"/>
  </cols>
  <sheetData>
    <row r="3" spans="2:18" ht="18" x14ac:dyDescent="0.35">
      <c r="B3" s="3" t="s">
        <v>71</v>
      </c>
      <c r="C3" s="3"/>
    </row>
    <row r="4" spans="2:18" x14ac:dyDescent="0.3">
      <c r="B4" t="s">
        <v>72</v>
      </c>
    </row>
    <row r="6" spans="2:18" x14ac:dyDescent="0.3">
      <c r="B6" s="43" t="s">
        <v>34</v>
      </c>
      <c r="C6" s="43"/>
      <c r="D6" s="43"/>
      <c r="E6" s="43"/>
      <c r="F6" s="43"/>
      <c r="G6" s="43"/>
      <c r="I6" s="46" t="s">
        <v>35</v>
      </c>
      <c r="J6" s="46"/>
      <c r="K6" s="46"/>
      <c r="L6" s="46"/>
      <c r="M6" s="46"/>
      <c r="N6" s="46"/>
      <c r="P6" s="46" t="s">
        <v>86</v>
      </c>
      <c r="Q6" s="46"/>
      <c r="R6" s="46"/>
    </row>
    <row r="7" spans="2:18" x14ac:dyDescent="0.3">
      <c r="B7" s="4" t="s">
        <v>32</v>
      </c>
      <c r="C7" s="4" t="s">
        <v>61</v>
      </c>
      <c r="D7" s="4" t="s">
        <v>37</v>
      </c>
      <c r="E7" s="4" t="s">
        <v>36</v>
      </c>
      <c r="F7" s="4" t="s">
        <v>33</v>
      </c>
      <c r="G7" s="4" t="s">
        <v>50</v>
      </c>
      <c r="I7" s="4" t="s">
        <v>32</v>
      </c>
      <c r="J7" s="4" t="s">
        <v>61</v>
      </c>
      <c r="K7" s="4" t="s">
        <v>37</v>
      </c>
      <c r="L7" s="4" t="s">
        <v>36</v>
      </c>
      <c r="M7" s="4" t="s">
        <v>33</v>
      </c>
      <c r="N7" s="4" t="s">
        <v>50</v>
      </c>
      <c r="P7" s="4" t="s">
        <v>32</v>
      </c>
      <c r="Q7" s="4" t="s">
        <v>79</v>
      </c>
      <c r="R7" s="4" t="s">
        <v>50</v>
      </c>
    </row>
    <row r="8" spans="2:18" x14ac:dyDescent="0.3">
      <c r="B8" s="5" t="s">
        <v>2</v>
      </c>
      <c r="C8" s="16" t="s">
        <v>63</v>
      </c>
      <c r="D8" s="1">
        <v>92.1</v>
      </c>
      <c r="E8" s="1">
        <v>25.100000000000005</v>
      </c>
      <c r="F8" s="1">
        <f t="shared" ref="F8:F38" si="0">SUM(D8:E8)</f>
        <v>117.2</v>
      </c>
      <c r="G8" s="6">
        <f t="shared" ref="G8:G38" si="1">F8/464</f>
        <v>0.25258620689655176</v>
      </c>
      <c r="I8" s="5" t="s">
        <v>2</v>
      </c>
      <c r="J8" s="21" t="s">
        <v>63</v>
      </c>
      <c r="K8" s="1">
        <v>0</v>
      </c>
      <c r="L8" s="1">
        <v>0.1</v>
      </c>
      <c r="M8" s="1">
        <f t="shared" ref="M8:M38" si="2">SUM(K8:L8)</f>
        <v>0.1</v>
      </c>
      <c r="N8" s="6">
        <f t="shared" ref="N8:N38" si="3">M8/392.8</f>
        <v>2.5458248472505095E-4</v>
      </c>
      <c r="P8" s="5" t="s">
        <v>2</v>
      </c>
      <c r="Q8" s="22" t="s">
        <v>81</v>
      </c>
      <c r="R8" s="6">
        <v>2.5458248472505095E-4</v>
      </c>
    </row>
    <row r="9" spans="2:18" ht="43.2" x14ac:dyDescent="0.3">
      <c r="B9" s="5" t="s">
        <v>20</v>
      </c>
      <c r="C9" s="16" t="s">
        <v>63</v>
      </c>
      <c r="D9" s="1">
        <v>2.0999999999999996</v>
      </c>
      <c r="E9" s="1">
        <v>14.099999999999998</v>
      </c>
      <c r="F9" s="1">
        <f t="shared" si="0"/>
        <v>16.199999999999996</v>
      </c>
      <c r="G9" s="6">
        <f t="shared" si="1"/>
        <v>3.4913793103448269E-2</v>
      </c>
      <c r="I9" s="5" t="s">
        <v>20</v>
      </c>
      <c r="J9" s="21" t="s">
        <v>63</v>
      </c>
      <c r="K9" s="1">
        <v>0</v>
      </c>
      <c r="L9" s="1">
        <v>12.000000000000002</v>
      </c>
      <c r="M9" s="1">
        <f t="shared" si="2"/>
        <v>12.000000000000002</v>
      </c>
      <c r="N9" s="6">
        <f t="shared" si="3"/>
        <v>3.0549898167006113E-2</v>
      </c>
      <c r="P9" s="5" t="s">
        <v>3</v>
      </c>
      <c r="Q9" s="22" t="s">
        <v>81</v>
      </c>
      <c r="R9" s="6">
        <v>4.3279022403258658E-3</v>
      </c>
    </row>
    <row r="10" spans="2:18" ht="28.8" x14ac:dyDescent="0.3">
      <c r="B10" s="5" t="s">
        <v>27</v>
      </c>
      <c r="C10" s="16" t="s">
        <v>63</v>
      </c>
      <c r="D10" s="1">
        <v>13.1</v>
      </c>
      <c r="E10" s="1">
        <v>16.399999999999999</v>
      </c>
      <c r="F10" s="1">
        <f t="shared" si="0"/>
        <v>29.5</v>
      </c>
      <c r="G10" s="6">
        <f t="shared" si="1"/>
        <v>6.3577586206896547E-2</v>
      </c>
      <c r="I10" s="5" t="s">
        <v>27</v>
      </c>
      <c r="J10" s="21" t="s">
        <v>63</v>
      </c>
      <c r="K10" s="1">
        <v>0</v>
      </c>
      <c r="L10" s="1">
        <v>40.1</v>
      </c>
      <c r="M10" s="1">
        <f t="shared" si="2"/>
        <v>40.1</v>
      </c>
      <c r="N10" s="6">
        <f t="shared" si="3"/>
        <v>0.10208757637474541</v>
      </c>
      <c r="P10" s="5" t="s">
        <v>4</v>
      </c>
      <c r="Q10" s="22" t="s">
        <v>81</v>
      </c>
      <c r="R10" s="6">
        <v>4.073319755600816E-3</v>
      </c>
    </row>
    <row r="11" spans="2:18" x14ac:dyDescent="0.3">
      <c r="B11" s="5" t="s">
        <v>3</v>
      </c>
      <c r="C11" s="17" t="s">
        <v>64</v>
      </c>
      <c r="D11" s="1">
        <v>8.8000000000000007</v>
      </c>
      <c r="E11" s="1">
        <v>38.799999999999997</v>
      </c>
      <c r="F11" s="1">
        <f t="shared" si="0"/>
        <v>47.599999999999994</v>
      </c>
      <c r="G11" s="6">
        <f t="shared" si="1"/>
        <v>0.10258620689655171</v>
      </c>
      <c r="I11" s="5" t="s">
        <v>3</v>
      </c>
      <c r="J11" s="17" t="s">
        <v>64</v>
      </c>
      <c r="K11" s="1">
        <v>0.1</v>
      </c>
      <c r="L11" s="1">
        <v>1.6</v>
      </c>
      <c r="M11" s="1">
        <f t="shared" si="2"/>
        <v>1.7000000000000002</v>
      </c>
      <c r="N11" s="6">
        <f t="shared" si="3"/>
        <v>4.3279022403258658E-3</v>
      </c>
      <c r="P11" s="5" t="s">
        <v>5</v>
      </c>
      <c r="Q11" s="22" t="s">
        <v>81</v>
      </c>
      <c r="R11" s="6">
        <v>0</v>
      </c>
    </row>
    <row r="12" spans="2:18" ht="43.2" x14ac:dyDescent="0.3">
      <c r="B12" s="5" t="s">
        <v>4</v>
      </c>
      <c r="C12" s="17" t="s">
        <v>64</v>
      </c>
      <c r="D12" s="1">
        <v>1.6999999999999993</v>
      </c>
      <c r="E12" s="1">
        <v>18.399999999999999</v>
      </c>
      <c r="F12" s="1">
        <f t="shared" si="0"/>
        <v>20.099999999999998</v>
      </c>
      <c r="G12" s="6">
        <f t="shared" si="1"/>
        <v>4.3318965517241376E-2</v>
      </c>
      <c r="I12" s="5" t="s">
        <v>4</v>
      </c>
      <c r="J12" s="17" t="s">
        <v>64</v>
      </c>
      <c r="K12" s="1">
        <v>0</v>
      </c>
      <c r="L12" s="1">
        <v>1.6000000000000005</v>
      </c>
      <c r="M12" s="1">
        <f t="shared" si="2"/>
        <v>1.6000000000000005</v>
      </c>
      <c r="N12" s="6">
        <f t="shared" si="3"/>
        <v>4.073319755600816E-3</v>
      </c>
      <c r="P12" s="5" t="s">
        <v>6</v>
      </c>
      <c r="Q12" s="22" t="s">
        <v>81</v>
      </c>
      <c r="R12" s="6">
        <v>0</v>
      </c>
    </row>
    <row r="13" spans="2:18" x14ac:dyDescent="0.3">
      <c r="B13" s="5" t="s">
        <v>5</v>
      </c>
      <c r="C13" s="17" t="s">
        <v>64</v>
      </c>
      <c r="D13" s="1">
        <v>0</v>
      </c>
      <c r="E13" s="1">
        <v>0</v>
      </c>
      <c r="F13" s="1">
        <f t="shared" si="0"/>
        <v>0</v>
      </c>
      <c r="G13" s="6">
        <f t="shared" si="1"/>
        <v>0</v>
      </c>
      <c r="I13" s="5" t="s">
        <v>5</v>
      </c>
      <c r="J13" s="17" t="s">
        <v>64</v>
      </c>
      <c r="K13" s="1">
        <v>0</v>
      </c>
      <c r="L13" s="1">
        <v>0</v>
      </c>
      <c r="M13" s="1">
        <f t="shared" si="2"/>
        <v>0</v>
      </c>
      <c r="N13" s="6">
        <f t="shared" si="3"/>
        <v>0</v>
      </c>
      <c r="P13" s="5" t="s">
        <v>23</v>
      </c>
      <c r="Q13" s="22" t="s">
        <v>81</v>
      </c>
      <c r="R13" s="6">
        <v>0</v>
      </c>
    </row>
    <row r="14" spans="2:18" x14ac:dyDescent="0.3">
      <c r="B14" s="5" t="s">
        <v>6</v>
      </c>
      <c r="C14" s="17" t="s">
        <v>64</v>
      </c>
      <c r="D14" s="1">
        <v>2</v>
      </c>
      <c r="E14" s="1">
        <v>0</v>
      </c>
      <c r="F14" s="1">
        <f t="shared" si="0"/>
        <v>2</v>
      </c>
      <c r="G14" s="6">
        <f t="shared" si="1"/>
        <v>4.3103448275862068E-3</v>
      </c>
      <c r="I14" s="5" t="s">
        <v>6</v>
      </c>
      <c r="J14" s="17" t="s">
        <v>64</v>
      </c>
      <c r="K14" s="1">
        <v>0</v>
      </c>
      <c r="L14" s="1">
        <v>0</v>
      </c>
      <c r="M14" s="1">
        <f t="shared" si="2"/>
        <v>0</v>
      </c>
      <c r="N14" s="6">
        <f t="shared" si="3"/>
        <v>0</v>
      </c>
      <c r="P14" s="5" t="s">
        <v>29</v>
      </c>
      <c r="Q14" s="22" t="s">
        <v>81</v>
      </c>
      <c r="R14" s="6">
        <v>2.5458248472505095E-4</v>
      </c>
    </row>
    <row r="15" spans="2:18" x14ac:dyDescent="0.3">
      <c r="B15" s="5" t="s">
        <v>0</v>
      </c>
      <c r="C15" s="15" t="s">
        <v>78</v>
      </c>
      <c r="D15" s="1">
        <v>3.3000000000000007</v>
      </c>
      <c r="E15" s="1">
        <v>1.4000000000000004</v>
      </c>
      <c r="F15" s="1">
        <f t="shared" si="0"/>
        <v>4.7000000000000011</v>
      </c>
      <c r="G15" s="6">
        <f t="shared" si="1"/>
        <v>1.0129310344827589E-2</v>
      </c>
      <c r="I15" s="5" t="s">
        <v>0</v>
      </c>
      <c r="J15" s="20" t="s">
        <v>80</v>
      </c>
      <c r="K15" s="1">
        <v>96.1</v>
      </c>
      <c r="L15" s="1">
        <v>135.29999999999998</v>
      </c>
      <c r="M15" s="1">
        <f t="shared" si="2"/>
        <v>231.39999999999998</v>
      </c>
      <c r="N15" s="6">
        <f t="shared" si="3"/>
        <v>0.58910386965376771</v>
      </c>
      <c r="P15" s="5" t="s">
        <v>102</v>
      </c>
      <c r="Q15" s="22" t="s">
        <v>81</v>
      </c>
      <c r="R15" s="6">
        <v>3.5641547861507135E-3</v>
      </c>
    </row>
    <row r="16" spans="2:18" x14ac:dyDescent="0.3">
      <c r="B16" s="5" t="s">
        <v>1</v>
      </c>
      <c r="C16" s="15" t="s">
        <v>78</v>
      </c>
      <c r="D16" s="1">
        <v>10.599999999999998</v>
      </c>
      <c r="E16" s="1">
        <v>10.700000000000001</v>
      </c>
      <c r="F16" s="1">
        <f t="shared" si="0"/>
        <v>21.299999999999997</v>
      </c>
      <c r="G16" s="6">
        <f t="shared" si="1"/>
        <v>4.5905172413793098E-2</v>
      </c>
      <c r="I16" s="5" t="s">
        <v>1</v>
      </c>
      <c r="J16" s="20" t="s">
        <v>80</v>
      </c>
      <c r="K16" s="1">
        <v>12.4</v>
      </c>
      <c r="L16" s="1">
        <v>19.5</v>
      </c>
      <c r="M16" s="1">
        <f t="shared" si="2"/>
        <v>31.9</v>
      </c>
      <c r="N16" s="6">
        <f t="shared" si="3"/>
        <v>8.1211812627291241E-2</v>
      </c>
      <c r="P16" s="5" t="s">
        <v>8</v>
      </c>
      <c r="Q16" s="22" t="s">
        <v>81</v>
      </c>
      <c r="R16" s="6">
        <v>2.2912423625254582E-3</v>
      </c>
    </row>
    <row r="17" spans="2:18" ht="28.8" x14ac:dyDescent="0.3">
      <c r="B17" s="5" t="s">
        <v>7</v>
      </c>
      <c r="C17" s="15" t="s">
        <v>78</v>
      </c>
      <c r="D17" s="1">
        <v>2.8000000000000007</v>
      </c>
      <c r="E17" s="1">
        <v>0.90000000000000036</v>
      </c>
      <c r="F17" s="1">
        <f t="shared" si="0"/>
        <v>3.7000000000000011</v>
      </c>
      <c r="G17" s="6">
        <f t="shared" si="1"/>
        <v>7.9741379310344848E-3</v>
      </c>
      <c r="I17" s="5" t="s">
        <v>31</v>
      </c>
      <c r="J17" s="20" t="s">
        <v>80</v>
      </c>
      <c r="K17" s="1">
        <v>4.5999999999999996</v>
      </c>
      <c r="L17" s="1">
        <v>28.700000000000003</v>
      </c>
      <c r="M17" s="1">
        <f t="shared" si="2"/>
        <v>33.300000000000004</v>
      </c>
      <c r="N17" s="6">
        <f t="shared" si="3"/>
        <v>8.4775967413441969E-2</v>
      </c>
      <c r="P17" s="5" t="s">
        <v>9</v>
      </c>
      <c r="Q17" s="22" t="s">
        <v>81</v>
      </c>
      <c r="R17" s="6">
        <v>1.5274949083503057E-3</v>
      </c>
    </row>
    <row r="18" spans="2:18" ht="43.2" x14ac:dyDescent="0.3">
      <c r="B18" s="5" t="s">
        <v>10</v>
      </c>
      <c r="C18" s="15" t="s">
        <v>78</v>
      </c>
      <c r="D18" s="1">
        <v>11.400000000000002</v>
      </c>
      <c r="E18" s="1">
        <v>5.8000000000000007</v>
      </c>
      <c r="F18" s="1">
        <f t="shared" si="0"/>
        <v>17.200000000000003</v>
      </c>
      <c r="G18" s="6">
        <f t="shared" si="1"/>
        <v>3.7068965517241384E-2</v>
      </c>
      <c r="I18" s="5" t="s">
        <v>7</v>
      </c>
      <c r="J18" s="20" t="s">
        <v>78</v>
      </c>
      <c r="K18" s="1">
        <v>1.2</v>
      </c>
      <c r="L18" s="1">
        <v>4.4000000000000004</v>
      </c>
      <c r="M18" s="1">
        <f t="shared" si="2"/>
        <v>5.6000000000000005</v>
      </c>
      <c r="N18" s="6">
        <f t="shared" si="3"/>
        <v>1.4256619144602852E-2</v>
      </c>
      <c r="P18" s="5" t="s">
        <v>20</v>
      </c>
      <c r="Q18" s="22" t="s">
        <v>81</v>
      </c>
      <c r="R18" s="6">
        <v>3.0549898167006113E-2</v>
      </c>
    </row>
    <row r="19" spans="2:18" ht="28.8" x14ac:dyDescent="0.3">
      <c r="B19" s="5" t="s">
        <v>19</v>
      </c>
      <c r="C19" s="19" t="s">
        <v>34</v>
      </c>
      <c r="D19" s="1">
        <v>0.29999999999999982</v>
      </c>
      <c r="E19" s="1">
        <v>1.1999999999999997</v>
      </c>
      <c r="F19" s="1">
        <f t="shared" si="0"/>
        <v>1.4999999999999996</v>
      </c>
      <c r="G19" s="6">
        <f t="shared" si="1"/>
        <v>3.2327586206896543E-3</v>
      </c>
      <c r="I19" s="5" t="s">
        <v>23</v>
      </c>
      <c r="J19" s="22" t="s">
        <v>34</v>
      </c>
      <c r="K19" s="1">
        <v>0</v>
      </c>
      <c r="L19" s="1">
        <v>0</v>
      </c>
      <c r="M19" s="1">
        <f t="shared" si="2"/>
        <v>0</v>
      </c>
      <c r="N19" s="6">
        <f t="shared" si="3"/>
        <v>0</v>
      </c>
      <c r="P19" s="5" t="s">
        <v>11</v>
      </c>
      <c r="Q19" s="22" t="s">
        <v>81</v>
      </c>
      <c r="R19" s="6">
        <v>1.3238289205702646E-2</v>
      </c>
    </row>
    <row r="20" spans="2:18" ht="28.8" x14ac:dyDescent="0.3">
      <c r="B20" s="5" t="s">
        <v>102</v>
      </c>
      <c r="C20" s="19" t="s">
        <v>34</v>
      </c>
      <c r="D20" s="1">
        <v>8.3999999999999986</v>
      </c>
      <c r="E20" s="1">
        <v>17.099999999999994</v>
      </c>
      <c r="F20" s="1">
        <f t="shared" si="0"/>
        <v>25.499999999999993</v>
      </c>
      <c r="G20" s="6">
        <f t="shared" si="1"/>
        <v>5.4956896551724123E-2</v>
      </c>
      <c r="I20" s="5" t="s">
        <v>29</v>
      </c>
      <c r="J20" s="22" t="s">
        <v>34</v>
      </c>
      <c r="K20" s="1">
        <v>0</v>
      </c>
      <c r="L20" s="1">
        <v>0.1</v>
      </c>
      <c r="M20" s="1">
        <f t="shared" si="2"/>
        <v>0.1</v>
      </c>
      <c r="N20" s="6">
        <f t="shared" si="3"/>
        <v>2.5458248472505095E-4</v>
      </c>
      <c r="P20" s="5" t="s">
        <v>13</v>
      </c>
      <c r="Q20" s="22" t="s">
        <v>81</v>
      </c>
      <c r="R20" s="6">
        <v>2.0875763747454174E-2</v>
      </c>
    </row>
    <row r="21" spans="2:18" ht="28.8" x14ac:dyDescent="0.3">
      <c r="B21" s="5" t="s">
        <v>21</v>
      </c>
      <c r="C21" s="19" t="s">
        <v>34</v>
      </c>
      <c r="D21" s="1">
        <v>2.4999999999999991</v>
      </c>
      <c r="E21" s="1">
        <v>5</v>
      </c>
      <c r="F21" s="1">
        <f t="shared" si="0"/>
        <v>7.4999999999999991</v>
      </c>
      <c r="G21" s="6">
        <f t="shared" si="1"/>
        <v>1.6163793103448273E-2</v>
      </c>
      <c r="I21" s="5" t="s">
        <v>102</v>
      </c>
      <c r="J21" s="22" t="s">
        <v>34</v>
      </c>
      <c r="K21" s="1">
        <v>0.1</v>
      </c>
      <c r="L21" s="1">
        <v>1.3000000000000003</v>
      </c>
      <c r="M21" s="1">
        <f t="shared" si="2"/>
        <v>1.4000000000000004</v>
      </c>
      <c r="N21" s="6">
        <f t="shared" si="3"/>
        <v>3.5641547861507135E-3</v>
      </c>
      <c r="P21" s="5" t="s">
        <v>12</v>
      </c>
      <c r="Q21" s="22" t="s">
        <v>81</v>
      </c>
      <c r="R21" s="6">
        <v>2.0875763747454177E-2</v>
      </c>
    </row>
    <row r="22" spans="2:18" x14ac:dyDescent="0.3">
      <c r="B22" s="5" t="s">
        <v>23</v>
      </c>
      <c r="C22" s="19" t="s">
        <v>34</v>
      </c>
      <c r="D22" s="1">
        <v>2.8000000000000007</v>
      </c>
      <c r="E22" s="1">
        <v>5.8</v>
      </c>
      <c r="F22" s="1">
        <f t="shared" si="0"/>
        <v>8.6000000000000014</v>
      </c>
      <c r="G22" s="6">
        <f t="shared" si="1"/>
        <v>1.8534482758620692E-2</v>
      </c>
      <c r="I22" s="5" t="s">
        <v>21</v>
      </c>
      <c r="J22" s="22" t="s">
        <v>34</v>
      </c>
      <c r="K22" s="1">
        <v>0</v>
      </c>
      <c r="L22" s="1">
        <v>0.69999999999999973</v>
      </c>
      <c r="M22" s="1">
        <f t="shared" si="2"/>
        <v>0.69999999999999973</v>
      </c>
      <c r="N22" s="6">
        <f t="shared" si="3"/>
        <v>1.7820773930753557E-3</v>
      </c>
      <c r="P22" s="5" t="s">
        <v>14</v>
      </c>
      <c r="Q22" s="22" t="s">
        <v>81</v>
      </c>
      <c r="R22" s="6">
        <v>0</v>
      </c>
    </row>
    <row r="23" spans="2:18" x14ac:dyDescent="0.3">
      <c r="B23" s="5" t="s">
        <v>24</v>
      </c>
      <c r="C23" s="19" t="s">
        <v>34</v>
      </c>
      <c r="D23" s="1">
        <v>0</v>
      </c>
      <c r="E23" s="1">
        <v>0</v>
      </c>
      <c r="F23" s="1">
        <f t="shared" si="0"/>
        <v>0</v>
      </c>
      <c r="G23" s="6">
        <f t="shared" si="1"/>
        <v>0</v>
      </c>
      <c r="I23" s="5" t="s">
        <v>101</v>
      </c>
      <c r="J23" s="22" t="s">
        <v>34</v>
      </c>
      <c r="K23" s="1">
        <v>0.70000000000000018</v>
      </c>
      <c r="L23" s="1">
        <v>7.7</v>
      </c>
      <c r="M23" s="1">
        <f t="shared" si="2"/>
        <v>8.4</v>
      </c>
      <c r="N23" s="6">
        <f t="shared" si="3"/>
        <v>2.1384928716904276E-2</v>
      </c>
      <c r="P23" s="5" t="s">
        <v>21</v>
      </c>
      <c r="Q23" s="22" t="s">
        <v>81</v>
      </c>
      <c r="R23" s="6">
        <v>1.7820773930753557E-3</v>
      </c>
    </row>
    <row r="24" spans="2:18" x14ac:dyDescent="0.3">
      <c r="B24" s="5" t="s">
        <v>101</v>
      </c>
      <c r="C24" s="19" t="s">
        <v>34</v>
      </c>
      <c r="D24" s="1">
        <v>14</v>
      </c>
      <c r="E24" s="1">
        <v>15.699999999999996</v>
      </c>
      <c r="F24" s="1">
        <f t="shared" si="0"/>
        <v>29.699999999999996</v>
      </c>
      <c r="G24" s="6">
        <f t="shared" si="1"/>
        <v>6.4008620689655168E-2</v>
      </c>
      <c r="I24" s="5" t="s">
        <v>24</v>
      </c>
      <c r="J24" s="22" t="s">
        <v>34</v>
      </c>
      <c r="K24" s="1">
        <v>0</v>
      </c>
      <c r="L24" s="1">
        <v>0</v>
      </c>
      <c r="M24" s="1">
        <f t="shared" si="2"/>
        <v>0</v>
      </c>
      <c r="N24" s="6">
        <f t="shared" si="3"/>
        <v>0</v>
      </c>
      <c r="P24" s="5" t="s">
        <v>15</v>
      </c>
      <c r="Q24" s="22" t="s">
        <v>81</v>
      </c>
      <c r="R24" s="6">
        <v>0</v>
      </c>
    </row>
    <row r="25" spans="2:18" x14ac:dyDescent="0.3">
      <c r="B25" s="5" t="s">
        <v>28</v>
      </c>
      <c r="C25" s="19" t="s">
        <v>34</v>
      </c>
      <c r="D25" s="1">
        <v>0.80000000000000027</v>
      </c>
      <c r="E25" s="1">
        <v>1.0999999999999999</v>
      </c>
      <c r="F25" s="1">
        <f t="shared" si="0"/>
        <v>1.9000000000000001</v>
      </c>
      <c r="G25" s="6">
        <f t="shared" si="1"/>
        <v>4.0948275862068969E-3</v>
      </c>
      <c r="I25" s="5" t="s">
        <v>28</v>
      </c>
      <c r="J25" s="22" t="s">
        <v>34</v>
      </c>
      <c r="K25" s="1">
        <v>0</v>
      </c>
      <c r="L25" s="1">
        <v>0</v>
      </c>
      <c r="M25" s="1">
        <f t="shared" si="2"/>
        <v>0</v>
      </c>
      <c r="N25" s="6">
        <f t="shared" si="3"/>
        <v>0</v>
      </c>
      <c r="P25" s="5" t="s">
        <v>101</v>
      </c>
      <c r="Q25" s="22" t="s">
        <v>81</v>
      </c>
      <c r="R25" s="6">
        <v>2.1384928716904276E-2</v>
      </c>
    </row>
    <row r="26" spans="2:18" x14ac:dyDescent="0.3">
      <c r="B26" s="5" t="s">
        <v>8</v>
      </c>
      <c r="C26" s="18" t="s">
        <v>62</v>
      </c>
      <c r="D26" s="1">
        <v>61</v>
      </c>
      <c r="E26" s="1">
        <v>1.7000000000000002</v>
      </c>
      <c r="F26" s="1">
        <f t="shared" si="0"/>
        <v>62.7</v>
      </c>
      <c r="G26" s="6">
        <f t="shared" si="1"/>
        <v>0.13512931034482759</v>
      </c>
      <c r="I26" s="5" t="s">
        <v>8</v>
      </c>
      <c r="J26" s="18" t="s">
        <v>62</v>
      </c>
      <c r="K26" s="1">
        <v>0</v>
      </c>
      <c r="L26" s="1">
        <v>0.9</v>
      </c>
      <c r="M26" s="1">
        <f t="shared" si="2"/>
        <v>0.9</v>
      </c>
      <c r="N26" s="6">
        <f t="shared" si="3"/>
        <v>2.2912423625254582E-3</v>
      </c>
      <c r="P26" s="5" t="s">
        <v>24</v>
      </c>
      <c r="Q26" s="22" t="s">
        <v>81</v>
      </c>
      <c r="R26" s="6">
        <v>0</v>
      </c>
    </row>
    <row r="27" spans="2:18" x14ac:dyDescent="0.3">
      <c r="B27" s="5" t="s">
        <v>9</v>
      </c>
      <c r="C27" s="18" t="s">
        <v>62</v>
      </c>
      <c r="D27" s="1">
        <v>2.2000000000000002</v>
      </c>
      <c r="E27" s="1">
        <v>3.2</v>
      </c>
      <c r="F27" s="1">
        <f t="shared" si="0"/>
        <v>5.4</v>
      </c>
      <c r="G27" s="6">
        <f t="shared" si="1"/>
        <v>1.1637931034482759E-2</v>
      </c>
      <c r="I27" s="5" t="s">
        <v>9</v>
      </c>
      <c r="J27" s="18" t="s">
        <v>62</v>
      </c>
      <c r="K27" s="1">
        <v>0</v>
      </c>
      <c r="L27" s="1">
        <v>0.60000000000000009</v>
      </c>
      <c r="M27" s="1">
        <f t="shared" si="2"/>
        <v>0.60000000000000009</v>
      </c>
      <c r="N27" s="6">
        <f t="shared" si="3"/>
        <v>1.5274949083503057E-3</v>
      </c>
      <c r="P27" s="5" t="s">
        <v>27</v>
      </c>
      <c r="Q27" s="22" t="s">
        <v>81</v>
      </c>
      <c r="R27" s="6">
        <v>0.10208757637474541</v>
      </c>
    </row>
    <row r="28" spans="2:18" x14ac:dyDescent="0.3">
      <c r="B28" s="5" t="s">
        <v>11</v>
      </c>
      <c r="C28" s="18" t="s">
        <v>62</v>
      </c>
      <c r="D28" s="1">
        <v>3.4</v>
      </c>
      <c r="E28" s="1">
        <v>5.3000000000000007</v>
      </c>
      <c r="F28" s="1">
        <f t="shared" si="0"/>
        <v>8.7000000000000011</v>
      </c>
      <c r="G28" s="6">
        <f t="shared" si="1"/>
        <v>1.8750000000000003E-2</v>
      </c>
      <c r="I28" s="5" t="s">
        <v>11</v>
      </c>
      <c r="J28" s="18" t="s">
        <v>62</v>
      </c>
      <c r="K28" s="1">
        <v>0.70000000000000018</v>
      </c>
      <c r="L28" s="1">
        <v>4.4999999999999991</v>
      </c>
      <c r="M28" s="1">
        <f t="shared" si="2"/>
        <v>5.1999999999999993</v>
      </c>
      <c r="N28" s="6">
        <f t="shared" si="3"/>
        <v>1.3238289205702646E-2</v>
      </c>
      <c r="P28" s="5" t="s">
        <v>28</v>
      </c>
      <c r="Q28" s="22" t="s">
        <v>81</v>
      </c>
      <c r="R28" s="6">
        <v>0</v>
      </c>
    </row>
    <row r="29" spans="2:18" ht="43.2" x14ac:dyDescent="0.3">
      <c r="B29" s="5" t="s">
        <v>12</v>
      </c>
      <c r="C29" s="18" t="s">
        <v>62</v>
      </c>
      <c r="D29" s="1">
        <v>1.6999999999999997</v>
      </c>
      <c r="E29" s="1">
        <v>1.1000000000000001</v>
      </c>
      <c r="F29" s="1">
        <f t="shared" si="0"/>
        <v>2.8</v>
      </c>
      <c r="G29" s="6">
        <f t="shared" si="1"/>
        <v>6.0344827586206896E-3</v>
      </c>
      <c r="I29" s="5" t="s">
        <v>13</v>
      </c>
      <c r="J29" s="18" t="s">
        <v>62</v>
      </c>
      <c r="K29" s="1">
        <v>0.10000000000000009</v>
      </c>
      <c r="L29" s="1">
        <v>8.1</v>
      </c>
      <c r="M29" s="1">
        <f t="shared" si="2"/>
        <v>8.1999999999999993</v>
      </c>
      <c r="N29" s="6">
        <f t="shared" si="3"/>
        <v>2.0875763747454174E-2</v>
      </c>
      <c r="P29" s="5" t="s">
        <v>22</v>
      </c>
      <c r="Q29" s="22" t="s">
        <v>81</v>
      </c>
      <c r="R29" s="6">
        <v>0</v>
      </c>
    </row>
    <row r="30" spans="2:18" ht="57.6" x14ac:dyDescent="0.3">
      <c r="B30" s="5" t="s">
        <v>13</v>
      </c>
      <c r="C30" s="18" t="s">
        <v>62</v>
      </c>
      <c r="D30" s="1">
        <v>3</v>
      </c>
      <c r="E30" s="1">
        <v>7</v>
      </c>
      <c r="F30" s="1">
        <f t="shared" si="0"/>
        <v>10</v>
      </c>
      <c r="G30" s="6">
        <f t="shared" si="1"/>
        <v>2.1551724137931036E-2</v>
      </c>
      <c r="I30" s="5" t="s">
        <v>12</v>
      </c>
      <c r="J30" s="18" t="s">
        <v>62</v>
      </c>
      <c r="K30" s="1">
        <v>0</v>
      </c>
      <c r="L30" s="1">
        <v>8.2000000000000011</v>
      </c>
      <c r="M30" s="1">
        <f t="shared" si="2"/>
        <v>8.2000000000000011</v>
      </c>
      <c r="N30" s="6">
        <f t="shared" si="3"/>
        <v>2.0875763747454177E-2</v>
      </c>
      <c r="P30" s="5" t="s">
        <v>16</v>
      </c>
      <c r="Q30" s="22" t="s">
        <v>81</v>
      </c>
      <c r="R30" s="6">
        <v>1.2729124236252538E-3</v>
      </c>
    </row>
    <row r="31" spans="2:18" x14ac:dyDescent="0.3">
      <c r="B31" s="5" t="s">
        <v>14</v>
      </c>
      <c r="C31" s="18" t="s">
        <v>62</v>
      </c>
      <c r="D31" s="1">
        <v>0</v>
      </c>
      <c r="E31" s="1">
        <v>0</v>
      </c>
      <c r="F31" s="1">
        <f t="shared" si="0"/>
        <v>0</v>
      </c>
      <c r="G31" s="6">
        <f t="shared" si="1"/>
        <v>0</v>
      </c>
      <c r="I31" s="5" t="s">
        <v>14</v>
      </c>
      <c r="J31" s="18" t="s">
        <v>62</v>
      </c>
      <c r="K31" s="1">
        <v>0</v>
      </c>
      <c r="L31" s="1">
        <v>0</v>
      </c>
      <c r="M31" s="1">
        <f t="shared" si="2"/>
        <v>0</v>
      </c>
      <c r="N31" s="6">
        <f t="shared" si="3"/>
        <v>0</v>
      </c>
      <c r="P31" s="5" t="s">
        <v>17</v>
      </c>
      <c r="Q31" s="22" t="s">
        <v>81</v>
      </c>
      <c r="R31" s="6">
        <v>0</v>
      </c>
    </row>
    <row r="32" spans="2:18" x14ac:dyDescent="0.3">
      <c r="B32" s="5" t="s">
        <v>15</v>
      </c>
      <c r="C32" s="18" t="s">
        <v>62</v>
      </c>
      <c r="D32" s="1">
        <v>0.3</v>
      </c>
      <c r="E32" s="1">
        <v>0</v>
      </c>
      <c r="F32" s="1">
        <f t="shared" si="0"/>
        <v>0.3</v>
      </c>
      <c r="G32" s="6">
        <f t="shared" si="1"/>
        <v>6.4655172413793103E-4</v>
      </c>
      <c r="I32" s="5" t="s">
        <v>15</v>
      </c>
      <c r="J32" s="18" t="s">
        <v>62</v>
      </c>
      <c r="K32" s="1">
        <v>0</v>
      </c>
      <c r="L32" s="1">
        <v>0</v>
      </c>
      <c r="M32" s="1">
        <f t="shared" si="2"/>
        <v>0</v>
      </c>
      <c r="N32" s="6">
        <f t="shared" si="3"/>
        <v>0</v>
      </c>
      <c r="P32" s="5" t="s">
        <v>30</v>
      </c>
      <c r="Q32" s="22" t="s">
        <v>81</v>
      </c>
      <c r="R32" s="6">
        <v>2.5458248472505095E-4</v>
      </c>
    </row>
    <row r="33" spans="2:18" ht="28.8" x14ac:dyDescent="0.3">
      <c r="B33" s="5" t="s">
        <v>16</v>
      </c>
      <c r="C33" s="18" t="s">
        <v>62</v>
      </c>
      <c r="D33" s="1">
        <v>1.9999999999999996</v>
      </c>
      <c r="E33" s="1">
        <v>1.7000000000000002</v>
      </c>
      <c r="F33" s="1">
        <f t="shared" si="0"/>
        <v>3.6999999999999997</v>
      </c>
      <c r="G33" s="6">
        <f t="shared" si="1"/>
        <v>7.9741379310344813E-3</v>
      </c>
      <c r="I33" s="5" t="s">
        <v>22</v>
      </c>
      <c r="J33" s="18" t="s">
        <v>62</v>
      </c>
      <c r="K33" s="1">
        <v>0</v>
      </c>
      <c r="L33" s="1">
        <v>0</v>
      </c>
      <c r="M33" s="1">
        <f t="shared" si="2"/>
        <v>0</v>
      </c>
      <c r="N33" s="6">
        <f t="shared" si="3"/>
        <v>0</v>
      </c>
      <c r="P33" s="5" t="s">
        <v>26</v>
      </c>
      <c r="Q33" s="22" t="s">
        <v>81</v>
      </c>
      <c r="R33" s="6">
        <v>2.5458248472505095E-4</v>
      </c>
    </row>
    <row r="34" spans="2:18" ht="28.8" x14ac:dyDescent="0.3">
      <c r="B34" s="5" t="s">
        <v>17</v>
      </c>
      <c r="C34" s="18" t="s">
        <v>62</v>
      </c>
      <c r="D34" s="1">
        <v>0</v>
      </c>
      <c r="E34" s="1">
        <v>8.6999999999999993</v>
      </c>
      <c r="F34" s="1">
        <f t="shared" si="0"/>
        <v>8.6999999999999993</v>
      </c>
      <c r="G34" s="6">
        <f t="shared" si="1"/>
        <v>1.8749999999999999E-2</v>
      </c>
      <c r="I34" s="5" t="s">
        <v>16</v>
      </c>
      <c r="J34" s="18" t="s">
        <v>62</v>
      </c>
      <c r="K34" s="1">
        <v>0.3</v>
      </c>
      <c r="L34" s="1">
        <v>0.19999999999999973</v>
      </c>
      <c r="M34" s="1">
        <f t="shared" si="2"/>
        <v>0.49999999999999972</v>
      </c>
      <c r="N34" s="6">
        <f t="shared" si="3"/>
        <v>1.2729124236252538E-3</v>
      </c>
      <c r="P34" s="5" t="s">
        <v>18</v>
      </c>
      <c r="Q34" s="22" t="s">
        <v>81</v>
      </c>
      <c r="R34" s="6">
        <v>1.7820773930753559E-3</v>
      </c>
    </row>
    <row r="35" spans="2:18" ht="28.8" x14ac:dyDescent="0.3">
      <c r="B35" s="5" t="s">
        <v>18</v>
      </c>
      <c r="C35" s="18" t="s">
        <v>62</v>
      </c>
      <c r="D35" s="1">
        <v>0.40000000000000036</v>
      </c>
      <c r="E35" s="1">
        <v>2.2999999999999989</v>
      </c>
      <c r="F35" s="1">
        <f t="shared" si="0"/>
        <v>2.6999999999999993</v>
      </c>
      <c r="G35" s="6">
        <f t="shared" si="1"/>
        <v>5.8189655172413779E-3</v>
      </c>
      <c r="I35" s="5" t="s">
        <v>17</v>
      </c>
      <c r="J35" s="18" t="s">
        <v>62</v>
      </c>
      <c r="K35" s="1">
        <v>0</v>
      </c>
      <c r="L35" s="1">
        <v>0</v>
      </c>
      <c r="M35" s="1">
        <f t="shared" si="2"/>
        <v>0</v>
      </c>
      <c r="N35" s="6">
        <f t="shared" si="3"/>
        <v>0</v>
      </c>
      <c r="P35" s="5" t="s">
        <v>7</v>
      </c>
      <c r="Q35" s="18" t="s">
        <v>82</v>
      </c>
      <c r="R35" s="6">
        <v>1.4256619144602852E-2</v>
      </c>
    </row>
    <row r="36" spans="2:18" ht="28.8" x14ac:dyDescent="0.3">
      <c r="B36" s="5" t="s">
        <v>22</v>
      </c>
      <c r="C36" s="18" t="s">
        <v>62</v>
      </c>
      <c r="D36" s="1">
        <v>0</v>
      </c>
      <c r="E36" s="1">
        <v>0</v>
      </c>
      <c r="F36" s="1">
        <f t="shared" si="0"/>
        <v>0</v>
      </c>
      <c r="G36" s="6">
        <f t="shared" si="1"/>
        <v>0</v>
      </c>
      <c r="I36" s="5" t="s">
        <v>30</v>
      </c>
      <c r="J36" s="18" t="s">
        <v>62</v>
      </c>
      <c r="K36" s="1">
        <v>0</v>
      </c>
      <c r="L36" s="1">
        <v>0.1</v>
      </c>
      <c r="M36" s="1">
        <f t="shared" si="2"/>
        <v>0.1</v>
      </c>
      <c r="N36" s="6">
        <f t="shared" si="3"/>
        <v>2.5458248472505095E-4</v>
      </c>
      <c r="P36" s="5" t="s">
        <v>0</v>
      </c>
      <c r="Q36" s="20" t="s">
        <v>83</v>
      </c>
      <c r="R36" s="6">
        <v>0.58910386965376771</v>
      </c>
    </row>
    <row r="37" spans="2:18" ht="28.8" x14ac:dyDescent="0.3">
      <c r="B37" s="5" t="s">
        <v>25</v>
      </c>
      <c r="C37" s="18" t="s">
        <v>62</v>
      </c>
      <c r="D37" s="1">
        <v>0.90000000000000013</v>
      </c>
      <c r="E37" s="1">
        <v>0</v>
      </c>
      <c r="F37" s="1">
        <f t="shared" si="0"/>
        <v>0.90000000000000013</v>
      </c>
      <c r="G37" s="6">
        <f t="shared" si="1"/>
        <v>1.9396551724137933E-3</v>
      </c>
      <c r="I37" s="5" t="s">
        <v>26</v>
      </c>
      <c r="J37" s="18" t="s">
        <v>62</v>
      </c>
      <c r="K37" s="1">
        <v>0</v>
      </c>
      <c r="L37" s="1">
        <v>0.1</v>
      </c>
      <c r="M37" s="1">
        <f t="shared" si="2"/>
        <v>0.1</v>
      </c>
      <c r="N37" s="6">
        <f t="shared" si="3"/>
        <v>2.5458248472505095E-4</v>
      </c>
      <c r="P37" s="5" t="s">
        <v>1</v>
      </c>
      <c r="Q37" s="20" t="s">
        <v>83</v>
      </c>
      <c r="R37" s="6">
        <v>8.1211812627291241E-2</v>
      </c>
    </row>
    <row r="38" spans="2:18" ht="28.8" x14ac:dyDescent="0.3">
      <c r="B38" s="5" t="s">
        <v>26</v>
      </c>
      <c r="C38" s="18" t="s">
        <v>62</v>
      </c>
      <c r="D38" s="1">
        <v>3.3999999999999995</v>
      </c>
      <c r="E38" s="1">
        <v>0.5</v>
      </c>
      <c r="F38" s="1">
        <f t="shared" si="0"/>
        <v>3.8999999999999995</v>
      </c>
      <c r="G38" s="6">
        <f t="shared" si="1"/>
        <v>8.4051724137931029E-3</v>
      </c>
      <c r="I38" s="5" t="s">
        <v>18</v>
      </c>
      <c r="J38" s="18" t="s">
        <v>62</v>
      </c>
      <c r="K38" s="1">
        <v>0.4</v>
      </c>
      <c r="L38" s="1">
        <v>0.29999999999999982</v>
      </c>
      <c r="M38" s="1">
        <f t="shared" si="2"/>
        <v>0.69999999999999984</v>
      </c>
      <c r="N38" s="6">
        <f t="shared" si="3"/>
        <v>1.7820773930753559E-3</v>
      </c>
      <c r="P38" s="5" t="s">
        <v>31</v>
      </c>
      <c r="Q38" s="21" t="s">
        <v>84</v>
      </c>
      <c r="R38" s="6">
        <v>8.4775967413441969E-2</v>
      </c>
    </row>
    <row r="39" spans="2:18" x14ac:dyDescent="0.3">
      <c r="D39" s="4">
        <f>SUM(D8:D38)</f>
        <v>255.00000000000006</v>
      </c>
      <c r="E39" s="4">
        <f t="shared" ref="E39:F39" si="4">SUM(E8:E38)</f>
        <v>208.99999999999997</v>
      </c>
      <c r="F39" s="4">
        <f t="shared" si="4"/>
        <v>463.99999999999983</v>
      </c>
      <c r="G39" s="8">
        <f t="shared" ref="G39" si="5">F39/464</f>
        <v>0.99999999999999967</v>
      </c>
      <c r="K39" s="4">
        <f>SUM(K8:K38)</f>
        <v>116.69999999999999</v>
      </c>
      <c r="L39" s="4">
        <f t="shared" ref="L39:M39" si="6">SUM(L8:L38)</f>
        <v>276.10000000000002</v>
      </c>
      <c r="M39" s="4">
        <f t="shared" si="6"/>
        <v>392.79999999999995</v>
      </c>
      <c r="N39" s="8">
        <f t="shared" ref="N39" si="7">M39/392.8</f>
        <v>0.99999999999999989</v>
      </c>
      <c r="R39" s="6">
        <v>0.99999999999999989</v>
      </c>
    </row>
    <row r="42" spans="2:18" x14ac:dyDescent="0.3">
      <c r="B42" s="24" t="s">
        <v>61</v>
      </c>
      <c r="C42" s="24" t="s">
        <v>50</v>
      </c>
      <c r="I42" s="24" t="s">
        <v>61</v>
      </c>
      <c r="J42" s="24" t="s">
        <v>50</v>
      </c>
    </row>
    <row r="43" spans="2:18" x14ac:dyDescent="0.3">
      <c r="B43" s="5" t="s">
        <v>63</v>
      </c>
      <c r="C43" s="6">
        <f>SUM(G8:G10)</f>
        <v>0.35107758620689655</v>
      </c>
      <c r="I43" s="5" t="s">
        <v>63</v>
      </c>
      <c r="J43" s="6">
        <f>SUM(N8:N10)</f>
        <v>0.13289205702647658</v>
      </c>
    </row>
    <row r="44" spans="2:18" x14ac:dyDescent="0.3">
      <c r="B44" s="5" t="s">
        <v>64</v>
      </c>
      <c r="C44" s="6">
        <f>SUM(G11:G14)</f>
        <v>0.1502155172413793</v>
      </c>
      <c r="I44" s="5" t="s">
        <v>64</v>
      </c>
      <c r="J44" s="6">
        <f>SUM(N11:N14)</f>
        <v>8.4012219959266818E-3</v>
      </c>
    </row>
    <row r="45" spans="2:18" x14ac:dyDescent="0.3">
      <c r="B45" s="5" t="s">
        <v>78</v>
      </c>
      <c r="C45" s="6">
        <f>SUM(G15:G18)</f>
        <v>0.10107758620689657</v>
      </c>
      <c r="I45" s="5" t="s">
        <v>78</v>
      </c>
      <c r="J45" s="6">
        <f>SUM(N15:N18)</f>
        <v>0.76934826883910379</v>
      </c>
    </row>
    <row r="46" spans="2:18" x14ac:dyDescent="0.3">
      <c r="B46" s="5" t="s">
        <v>34</v>
      </c>
      <c r="C46" s="6">
        <f>SUM(G19:G25)</f>
        <v>0.1609913793103448</v>
      </c>
      <c r="I46" s="5" t="s">
        <v>34</v>
      </c>
      <c r="J46" s="6">
        <f>SUM(N19:N25)</f>
        <v>2.6985743380855395E-2</v>
      </c>
    </row>
    <row r="47" spans="2:18" x14ac:dyDescent="0.3">
      <c r="B47" s="5" t="s">
        <v>62</v>
      </c>
      <c r="C47" s="6">
        <f>SUM(G26:G38)</f>
        <v>0.23663793103448275</v>
      </c>
      <c r="I47" s="5" t="s">
        <v>62</v>
      </c>
      <c r="J47" s="6">
        <f>SUM(N26:N38)</f>
        <v>6.2372708757637473E-2</v>
      </c>
    </row>
    <row r="48" spans="2:18" x14ac:dyDescent="0.3">
      <c r="C48" s="1">
        <f>SUM(C43:C47)</f>
        <v>0.99999999999999989</v>
      </c>
      <c r="J48" s="1">
        <f>SUM(J43:J47)</f>
        <v>0.99999999999999989</v>
      </c>
    </row>
  </sheetData>
  <sortState xmlns:xlrd2="http://schemas.microsoft.com/office/spreadsheetml/2017/richdata2" ref="I8:N38">
    <sortCondition ref="J8:J38"/>
  </sortState>
  <mergeCells count="3">
    <mergeCell ref="B6:G6"/>
    <mergeCell ref="I6:N6"/>
    <mergeCell ref="P6:R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BA73-6B7A-426C-AF63-CD0BEA49C566}">
  <sheetPr>
    <tabColor theme="4" tint="0.59999389629810485"/>
  </sheetPr>
  <dimension ref="B2:N46"/>
  <sheetViews>
    <sheetView workbookViewId="0">
      <selection activeCell="B3" sqref="B3"/>
    </sheetView>
  </sheetViews>
  <sheetFormatPr defaultRowHeight="14.4" x14ac:dyDescent="0.3"/>
  <cols>
    <col min="2" max="3" width="21.88671875" customWidth="1"/>
    <col min="5" max="5" width="10.77734375" customWidth="1"/>
    <col min="7" max="8" width="24.5546875" customWidth="1"/>
    <col min="10" max="10" width="10.6640625" customWidth="1"/>
    <col min="12" max="12" width="26.21875" customWidth="1"/>
    <col min="13" max="13" width="13.33203125" customWidth="1"/>
    <col min="14" max="14" width="10" customWidth="1"/>
  </cols>
  <sheetData>
    <row r="2" spans="2:14" ht="18" x14ac:dyDescent="0.35">
      <c r="B2" s="3" t="s">
        <v>68</v>
      </c>
      <c r="C2" s="3"/>
    </row>
    <row r="3" spans="2:14" x14ac:dyDescent="0.3">
      <c r="B3" t="s">
        <v>103</v>
      </c>
    </row>
    <row r="5" spans="2:14" x14ac:dyDescent="0.3">
      <c r="B5" s="43" t="s">
        <v>34</v>
      </c>
      <c r="C5" s="43"/>
      <c r="D5" s="43"/>
      <c r="E5" s="43"/>
      <c r="G5" s="46" t="s">
        <v>35</v>
      </c>
      <c r="H5" s="46"/>
      <c r="I5" s="46"/>
      <c r="J5" s="46"/>
      <c r="L5" s="46" t="s">
        <v>86</v>
      </c>
      <c r="M5" s="46"/>
      <c r="N5" s="46"/>
    </row>
    <row r="6" spans="2:14" x14ac:dyDescent="0.3">
      <c r="B6" s="4" t="s">
        <v>32</v>
      </c>
      <c r="C6" s="4" t="s">
        <v>61</v>
      </c>
      <c r="D6" s="4" t="s">
        <v>33</v>
      </c>
      <c r="E6" s="4" t="s">
        <v>50</v>
      </c>
      <c r="G6" s="4" t="s">
        <v>32</v>
      </c>
      <c r="H6" s="4" t="s">
        <v>61</v>
      </c>
      <c r="I6" s="4" t="s">
        <v>33</v>
      </c>
      <c r="J6" s="4" t="s">
        <v>50</v>
      </c>
      <c r="L6" s="4" t="s">
        <v>32</v>
      </c>
      <c r="M6" s="4" t="s">
        <v>79</v>
      </c>
      <c r="N6" s="4" t="s">
        <v>50</v>
      </c>
    </row>
    <row r="7" spans="2:14" x14ac:dyDescent="0.3">
      <c r="B7" s="5" t="s">
        <v>2</v>
      </c>
      <c r="C7" s="16" t="s">
        <v>63</v>
      </c>
      <c r="D7" s="1">
        <v>35.700000000000003</v>
      </c>
      <c r="E7" s="6">
        <f t="shared" ref="E7:E37" si="0">D7/263.7</f>
        <v>0.13538111490329921</v>
      </c>
      <c r="G7" s="5" t="s">
        <v>2</v>
      </c>
      <c r="H7" s="21" t="s">
        <v>63</v>
      </c>
      <c r="I7" s="1">
        <v>11.800000000000004</v>
      </c>
      <c r="J7" s="6">
        <f t="shared" ref="J7:J37" si="1">I7/293.6</f>
        <v>4.0190735694822899E-2</v>
      </c>
      <c r="L7" s="5" t="s">
        <v>2</v>
      </c>
      <c r="M7" s="22" t="s">
        <v>81</v>
      </c>
      <c r="N7" s="6">
        <v>4.0190735694822899E-2</v>
      </c>
    </row>
    <row r="8" spans="2:14" ht="43.2" x14ac:dyDescent="0.3">
      <c r="B8" s="5" t="s">
        <v>20</v>
      </c>
      <c r="C8" s="16" t="s">
        <v>63</v>
      </c>
      <c r="D8" s="1">
        <v>3.9000000000000004</v>
      </c>
      <c r="E8" s="6">
        <f t="shared" si="0"/>
        <v>1.4789533560864621E-2</v>
      </c>
      <c r="G8" s="5" t="s">
        <v>20</v>
      </c>
      <c r="H8" s="21" t="s">
        <v>63</v>
      </c>
      <c r="I8" s="1">
        <v>0.69999999999999973</v>
      </c>
      <c r="J8" s="6">
        <f t="shared" si="1"/>
        <v>2.3841961852861023E-3</v>
      </c>
      <c r="L8" s="5" t="s">
        <v>3</v>
      </c>
      <c r="M8" s="22" t="s">
        <v>81</v>
      </c>
      <c r="N8" s="6">
        <v>5.108991825613079E-3</v>
      </c>
    </row>
    <row r="9" spans="2:14" ht="28.8" x14ac:dyDescent="0.3">
      <c r="B9" s="5" t="s">
        <v>27</v>
      </c>
      <c r="C9" s="16" t="s">
        <v>63</v>
      </c>
      <c r="D9" s="1">
        <v>16.100000000000001</v>
      </c>
      <c r="E9" s="6">
        <f t="shared" si="0"/>
        <v>6.1054228289723178E-2</v>
      </c>
      <c r="G9" s="5" t="s">
        <v>27</v>
      </c>
      <c r="H9" s="21" t="s">
        <v>63</v>
      </c>
      <c r="I9" s="1">
        <v>3.9000000000000004</v>
      </c>
      <c r="J9" s="6">
        <f t="shared" si="1"/>
        <v>1.3283378746594006E-2</v>
      </c>
      <c r="L9" s="5" t="s">
        <v>4</v>
      </c>
      <c r="M9" s="22" t="s">
        <v>81</v>
      </c>
      <c r="N9" s="6">
        <v>9.1961852861035427E-3</v>
      </c>
    </row>
    <row r="10" spans="2:14" x14ac:dyDescent="0.3">
      <c r="B10" s="5" t="s">
        <v>3</v>
      </c>
      <c r="C10" s="17" t="s">
        <v>64</v>
      </c>
      <c r="D10" s="1">
        <v>68.600000000000009</v>
      </c>
      <c r="E10" s="6">
        <f t="shared" si="0"/>
        <v>0.26014410314751618</v>
      </c>
      <c r="G10" s="5" t="s">
        <v>3</v>
      </c>
      <c r="H10" s="17" t="s">
        <v>64</v>
      </c>
      <c r="I10" s="1">
        <v>1.5</v>
      </c>
      <c r="J10" s="6">
        <f t="shared" si="1"/>
        <v>5.108991825613079E-3</v>
      </c>
      <c r="L10" s="5" t="s">
        <v>5</v>
      </c>
      <c r="M10" s="22" t="s">
        <v>81</v>
      </c>
      <c r="N10" s="6">
        <v>0</v>
      </c>
    </row>
    <row r="11" spans="2:14" ht="43.2" x14ac:dyDescent="0.3">
      <c r="B11" s="5" t="s">
        <v>4</v>
      </c>
      <c r="C11" s="17" t="s">
        <v>64</v>
      </c>
      <c r="D11" s="1">
        <v>16.5</v>
      </c>
      <c r="E11" s="6">
        <f t="shared" si="0"/>
        <v>6.2571103526734922E-2</v>
      </c>
      <c r="G11" s="5" t="s">
        <v>4</v>
      </c>
      <c r="H11" s="17" t="s">
        <v>64</v>
      </c>
      <c r="I11" s="1">
        <v>2.7</v>
      </c>
      <c r="J11" s="6">
        <f t="shared" si="1"/>
        <v>9.1961852861035427E-3</v>
      </c>
      <c r="L11" s="5" t="s">
        <v>6</v>
      </c>
      <c r="M11" s="22" t="s">
        <v>81</v>
      </c>
      <c r="N11" s="6">
        <v>0</v>
      </c>
    </row>
    <row r="12" spans="2:14" x14ac:dyDescent="0.3">
      <c r="B12" s="5" t="s">
        <v>5</v>
      </c>
      <c r="C12" s="17" t="s">
        <v>64</v>
      </c>
      <c r="D12" s="1">
        <v>0</v>
      </c>
      <c r="E12" s="6">
        <f t="shared" si="0"/>
        <v>0</v>
      </c>
      <c r="G12" s="5" t="s">
        <v>5</v>
      </c>
      <c r="H12" s="17" t="s">
        <v>64</v>
      </c>
      <c r="I12" s="1">
        <v>0</v>
      </c>
      <c r="J12" s="6">
        <f t="shared" si="1"/>
        <v>0</v>
      </c>
      <c r="L12" s="5" t="s">
        <v>23</v>
      </c>
      <c r="M12" s="22" t="s">
        <v>81</v>
      </c>
      <c r="N12" s="6">
        <v>3.0653950953678454E-3</v>
      </c>
    </row>
    <row r="13" spans="2:14" x14ac:dyDescent="0.3">
      <c r="B13" s="5" t="s">
        <v>6</v>
      </c>
      <c r="C13" s="17" t="s">
        <v>64</v>
      </c>
      <c r="D13" s="1">
        <v>0.1</v>
      </c>
      <c r="E13" s="6">
        <f t="shared" si="0"/>
        <v>3.7921880925293898E-4</v>
      </c>
      <c r="G13" s="5" t="s">
        <v>6</v>
      </c>
      <c r="H13" s="17" t="s">
        <v>64</v>
      </c>
      <c r="I13" s="1">
        <v>0</v>
      </c>
      <c r="J13" s="6">
        <f t="shared" si="1"/>
        <v>0</v>
      </c>
      <c r="L13" s="5" t="s">
        <v>29</v>
      </c>
      <c r="M13" s="22" t="s">
        <v>81</v>
      </c>
      <c r="N13" s="6">
        <v>7.4931880108991822E-3</v>
      </c>
    </row>
    <row r="14" spans="2:14" x14ac:dyDescent="0.3">
      <c r="B14" s="5" t="s">
        <v>0</v>
      </c>
      <c r="C14" s="15" t="s">
        <v>78</v>
      </c>
      <c r="D14" s="1">
        <v>11.2</v>
      </c>
      <c r="E14" s="6">
        <f t="shared" si="0"/>
        <v>4.2472506636329163E-2</v>
      </c>
      <c r="G14" s="5" t="s">
        <v>0</v>
      </c>
      <c r="H14" s="20" t="s">
        <v>80</v>
      </c>
      <c r="I14" s="1">
        <v>193.7</v>
      </c>
      <c r="J14" s="6">
        <f t="shared" si="1"/>
        <v>0.65974114441416887</v>
      </c>
      <c r="L14" s="5" t="s">
        <v>102</v>
      </c>
      <c r="M14" s="22" t="s">
        <v>81</v>
      </c>
      <c r="N14" s="6">
        <v>1.1580381471389647E-2</v>
      </c>
    </row>
    <row r="15" spans="2:14" x14ac:dyDescent="0.3">
      <c r="B15" s="5" t="s">
        <v>1</v>
      </c>
      <c r="C15" s="15" t="s">
        <v>78</v>
      </c>
      <c r="D15" s="1">
        <v>6.8999999999999986</v>
      </c>
      <c r="E15" s="6">
        <f t="shared" si="0"/>
        <v>2.6166097838452782E-2</v>
      </c>
      <c r="G15" s="5" t="s">
        <v>1</v>
      </c>
      <c r="H15" s="20" t="s">
        <v>80</v>
      </c>
      <c r="I15" s="1">
        <v>22.099999999999994</v>
      </c>
      <c r="J15" s="6">
        <f t="shared" si="1"/>
        <v>7.5272479564032671E-2</v>
      </c>
      <c r="L15" s="5" t="s">
        <v>8</v>
      </c>
      <c r="M15" s="22" t="s">
        <v>81</v>
      </c>
      <c r="N15" s="6">
        <v>6.8119891008174384E-4</v>
      </c>
    </row>
    <row r="16" spans="2:14" ht="28.8" x14ac:dyDescent="0.3">
      <c r="B16" s="5" t="s">
        <v>7</v>
      </c>
      <c r="C16" s="15" t="s">
        <v>78</v>
      </c>
      <c r="D16" s="1">
        <v>4.7000000000000011</v>
      </c>
      <c r="E16" s="6">
        <f t="shared" si="0"/>
        <v>1.7823284034888136E-2</v>
      </c>
      <c r="G16" s="5" t="s">
        <v>31</v>
      </c>
      <c r="H16" s="20" t="s">
        <v>80</v>
      </c>
      <c r="I16" s="1">
        <v>28.100000000000009</v>
      </c>
      <c r="J16" s="6">
        <f t="shared" si="1"/>
        <v>9.5708446866485039E-2</v>
      </c>
      <c r="L16" s="5" t="s">
        <v>9</v>
      </c>
      <c r="M16" s="22" t="s">
        <v>81</v>
      </c>
      <c r="N16" s="6">
        <v>2.043596730245231E-3</v>
      </c>
    </row>
    <row r="17" spans="2:14" ht="43.2" x14ac:dyDescent="0.3">
      <c r="B17" s="5" t="s">
        <v>10</v>
      </c>
      <c r="C17" s="15" t="s">
        <v>78</v>
      </c>
      <c r="D17" s="1">
        <v>10.900000000000002</v>
      </c>
      <c r="E17" s="6">
        <f t="shared" si="0"/>
        <v>4.1334850208570355E-2</v>
      </c>
      <c r="G17" s="5" t="s">
        <v>7</v>
      </c>
      <c r="H17" s="20" t="s">
        <v>78</v>
      </c>
      <c r="I17" s="1">
        <v>6.6000000000000014</v>
      </c>
      <c r="J17" s="6">
        <f t="shared" si="1"/>
        <v>2.247956403269755E-2</v>
      </c>
      <c r="L17" s="5" t="s">
        <v>20</v>
      </c>
      <c r="M17" s="22" t="s">
        <v>81</v>
      </c>
      <c r="N17" s="6">
        <v>2.3841961852861023E-3</v>
      </c>
    </row>
    <row r="18" spans="2:14" ht="28.8" x14ac:dyDescent="0.3">
      <c r="B18" s="5" t="s">
        <v>19</v>
      </c>
      <c r="C18" s="19" t="s">
        <v>34</v>
      </c>
      <c r="D18" s="1">
        <v>0.59999999999999987</v>
      </c>
      <c r="E18" s="6">
        <f t="shared" si="0"/>
        <v>2.2753128555176331E-3</v>
      </c>
      <c r="G18" s="5" t="s">
        <v>23</v>
      </c>
      <c r="H18" s="22" t="s">
        <v>34</v>
      </c>
      <c r="I18" s="1">
        <v>0.89999999999999947</v>
      </c>
      <c r="J18" s="6">
        <f t="shared" si="1"/>
        <v>3.0653950953678454E-3</v>
      </c>
      <c r="L18" s="5" t="s">
        <v>11</v>
      </c>
      <c r="M18" s="22" t="s">
        <v>81</v>
      </c>
      <c r="N18" s="6">
        <v>9.1961852861035392E-3</v>
      </c>
    </row>
    <row r="19" spans="2:14" ht="28.8" x14ac:dyDescent="0.3">
      <c r="B19" s="5" t="s">
        <v>102</v>
      </c>
      <c r="C19" s="19" t="s">
        <v>34</v>
      </c>
      <c r="D19" s="1">
        <v>17.799999999999994</v>
      </c>
      <c r="E19" s="6">
        <f t="shared" si="0"/>
        <v>6.7500948047023113E-2</v>
      </c>
      <c r="G19" s="5" t="s">
        <v>29</v>
      </c>
      <c r="H19" s="22" t="s">
        <v>34</v>
      </c>
      <c r="I19" s="1">
        <v>2.2000000000000002</v>
      </c>
      <c r="J19" s="6">
        <f t="shared" si="1"/>
        <v>7.4931880108991822E-3</v>
      </c>
      <c r="L19" s="5" t="s">
        <v>13</v>
      </c>
      <c r="M19" s="22" t="s">
        <v>81</v>
      </c>
      <c r="N19" s="6">
        <v>7.8337874659400539E-3</v>
      </c>
    </row>
    <row r="20" spans="2:14" ht="28.8" x14ac:dyDescent="0.3">
      <c r="B20" s="5" t="s">
        <v>21</v>
      </c>
      <c r="C20" s="19" t="s">
        <v>34</v>
      </c>
      <c r="D20" s="1">
        <v>6.5000000000000018</v>
      </c>
      <c r="E20" s="6">
        <f t="shared" si="0"/>
        <v>2.4649222601441038E-2</v>
      </c>
      <c r="G20" s="5" t="s">
        <v>102</v>
      </c>
      <c r="H20" s="22" t="s">
        <v>34</v>
      </c>
      <c r="I20" s="1">
        <v>3.4000000000000004</v>
      </c>
      <c r="J20" s="6">
        <f t="shared" si="1"/>
        <v>1.1580381471389647E-2</v>
      </c>
      <c r="L20" s="5" t="s">
        <v>12</v>
      </c>
      <c r="M20" s="22" t="s">
        <v>81</v>
      </c>
      <c r="N20" s="6">
        <v>7.1525885558583087E-3</v>
      </c>
    </row>
    <row r="21" spans="2:14" x14ac:dyDescent="0.3">
      <c r="B21" s="5" t="s">
        <v>23</v>
      </c>
      <c r="C21" s="19" t="s">
        <v>34</v>
      </c>
      <c r="D21" s="1">
        <v>8.1000000000000014</v>
      </c>
      <c r="E21" s="6">
        <f t="shared" si="0"/>
        <v>3.0716723549488061E-2</v>
      </c>
      <c r="G21" s="5" t="s">
        <v>21</v>
      </c>
      <c r="H21" s="22" t="s">
        <v>34</v>
      </c>
      <c r="I21" s="1">
        <v>2.0999999999999992</v>
      </c>
      <c r="J21" s="6">
        <f t="shared" si="1"/>
        <v>7.152588555858307E-3</v>
      </c>
      <c r="L21" s="5" t="s">
        <v>14</v>
      </c>
      <c r="M21" s="22" t="s">
        <v>81</v>
      </c>
      <c r="N21" s="6">
        <v>3.4059945504087192E-4</v>
      </c>
    </row>
    <row r="22" spans="2:14" x14ac:dyDescent="0.3">
      <c r="B22" s="5" t="s">
        <v>24</v>
      </c>
      <c r="C22" s="19" t="s">
        <v>34</v>
      </c>
      <c r="D22" s="1">
        <v>0</v>
      </c>
      <c r="E22" s="6">
        <f t="shared" si="0"/>
        <v>0</v>
      </c>
      <c r="G22" s="5" t="s">
        <v>101</v>
      </c>
      <c r="H22" s="22" t="s">
        <v>34</v>
      </c>
      <c r="I22" s="1">
        <v>4.2</v>
      </c>
      <c r="J22" s="6">
        <f t="shared" si="1"/>
        <v>1.4305177111716621E-2</v>
      </c>
      <c r="L22" s="5" t="s">
        <v>21</v>
      </c>
      <c r="M22" s="22" t="s">
        <v>81</v>
      </c>
      <c r="N22" s="6">
        <v>7.152588555858307E-3</v>
      </c>
    </row>
    <row r="23" spans="2:14" x14ac:dyDescent="0.3">
      <c r="B23" s="5" t="s">
        <v>101</v>
      </c>
      <c r="C23" s="19" t="s">
        <v>34</v>
      </c>
      <c r="D23" s="1">
        <v>11.300000000000004</v>
      </c>
      <c r="E23" s="6">
        <f t="shared" si="0"/>
        <v>4.285172544558212E-2</v>
      </c>
      <c r="G23" s="5" t="s">
        <v>24</v>
      </c>
      <c r="H23" s="22" t="s">
        <v>34</v>
      </c>
      <c r="I23" s="1">
        <v>0</v>
      </c>
      <c r="J23" s="6">
        <f t="shared" si="1"/>
        <v>0</v>
      </c>
      <c r="L23" s="5" t="s">
        <v>15</v>
      </c>
      <c r="M23" s="22" t="s">
        <v>81</v>
      </c>
      <c r="N23" s="6">
        <v>0</v>
      </c>
    </row>
    <row r="24" spans="2:14" x14ac:dyDescent="0.3">
      <c r="B24" s="5" t="s">
        <v>28</v>
      </c>
      <c r="C24" s="19" t="s">
        <v>34</v>
      </c>
      <c r="D24" s="1">
        <v>5.7000000000000011</v>
      </c>
      <c r="E24" s="6">
        <f t="shared" si="0"/>
        <v>2.1615472127417525E-2</v>
      </c>
      <c r="G24" s="5" t="s">
        <v>28</v>
      </c>
      <c r="H24" s="22" t="s">
        <v>34</v>
      </c>
      <c r="I24" s="1">
        <v>0.3</v>
      </c>
      <c r="J24" s="6">
        <f t="shared" si="1"/>
        <v>1.0217983651226157E-3</v>
      </c>
      <c r="L24" s="5" t="s">
        <v>101</v>
      </c>
      <c r="M24" s="22" t="s">
        <v>81</v>
      </c>
      <c r="N24" s="6">
        <v>1.4305177111716621E-2</v>
      </c>
    </row>
    <row r="25" spans="2:14" x14ac:dyDescent="0.3">
      <c r="B25" s="5" t="s">
        <v>8</v>
      </c>
      <c r="C25" s="18" t="s">
        <v>62</v>
      </c>
      <c r="D25" s="1">
        <v>3.9000000000000004</v>
      </c>
      <c r="E25" s="6">
        <f t="shared" si="0"/>
        <v>1.4789533560864621E-2</v>
      </c>
      <c r="G25" s="5" t="s">
        <v>8</v>
      </c>
      <c r="H25" s="18" t="s">
        <v>62</v>
      </c>
      <c r="I25" s="1">
        <v>0.2</v>
      </c>
      <c r="J25" s="6">
        <f t="shared" si="1"/>
        <v>6.8119891008174384E-4</v>
      </c>
      <c r="L25" s="5" t="s">
        <v>24</v>
      </c>
      <c r="M25" s="22" t="s">
        <v>81</v>
      </c>
      <c r="N25" s="6">
        <v>0</v>
      </c>
    </row>
    <row r="26" spans="2:14" x14ac:dyDescent="0.3">
      <c r="B26" s="5" t="s">
        <v>9</v>
      </c>
      <c r="C26" s="18" t="s">
        <v>62</v>
      </c>
      <c r="D26" s="1">
        <v>1.6000000000000005</v>
      </c>
      <c r="E26" s="6">
        <f t="shared" si="0"/>
        <v>6.0675009480470254E-3</v>
      </c>
      <c r="G26" s="5" t="s">
        <v>9</v>
      </c>
      <c r="H26" s="18" t="s">
        <v>62</v>
      </c>
      <c r="I26" s="1">
        <v>0.59999999999999987</v>
      </c>
      <c r="J26" s="6">
        <f t="shared" si="1"/>
        <v>2.043596730245231E-3</v>
      </c>
      <c r="L26" s="5" t="s">
        <v>27</v>
      </c>
      <c r="M26" s="22" t="s">
        <v>81</v>
      </c>
      <c r="N26" s="6">
        <v>1.3283378746594006E-2</v>
      </c>
    </row>
    <row r="27" spans="2:14" x14ac:dyDescent="0.3">
      <c r="B27" s="5" t="s">
        <v>11</v>
      </c>
      <c r="C27" s="18" t="s">
        <v>62</v>
      </c>
      <c r="D27" s="1">
        <v>5.9999999999999982</v>
      </c>
      <c r="E27" s="6">
        <f t="shared" si="0"/>
        <v>2.2753128555176329E-2</v>
      </c>
      <c r="G27" s="5" t="s">
        <v>11</v>
      </c>
      <c r="H27" s="18" t="s">
        <v>62</v>
      </c>
      <c r="I27" s="1">
        <v>2.6999999999999993</v>
      </c>
      <c r="J27" s="6">
        <f t="shared" si="1"/>
        <v>9.1961852861035392E-3</v>
      </c>
      <c r="L27" s="5" t="s">
        <v>28</v>
      </c>
      <c r="M27" s="22" t="s">
        <v>81</v>
      </c>
      <c r="N27" s="6">
        <v>1.0217983651226157E-3</v>
      </c>
    </row>
    <row r="28" spans="2:14" ht="43.2" x14ac:dyDescent="0.3">
      <c r="B28" s="5" t="s">
        <v>12</v>
      </c>
      <c r="C28" s="18" t="s">
        <v>62</v>
      </c>
      <c r="D28" s="1">
        <v>6.3</v>
      </c>
      <c r="E28" s="6">
        <f t="shared" si="0"/>
        <v>2.3890784982935155E-2</v>
      </c>
      <c r="G28" s="5" t="s">
        <v>13</v>
      </c>
      <c r="H28" s="18" t="s">
        <v>62</v>
      </c>
      <c r="I28" s="1">
        <v>2.2999999999999998</v>
      </c>
      <c r="J28" s="6">
        <f t="shared" si="1"/>
        <v>7.8337874659400539E-3</v>
      </c>
      <c r="L28" s="5" t="s">
        <v>22</v>
      </c>
      <c r="M28" s="22" t="s">
        <v>81</v>
      </c>
      <c r="N28" s="6">
        <v>0</v>
      </c>
    </row>
    <row r="29" spans="2:14" ht="43.2" x14ac:dyDescent="0.3">
      <c r="B29" s="5" t="s">
        <v>13</v>
      </c>
      <c r="C29" s="18" t="s">
        <v>62</v>
      </c>
      <c r="D29" s="1">
        <v>12</v>
      </c>
      <c r="E29" s="6">
        <f t="shared" si="0"/>
        <v>4.5506257110352673E-2</v>
      </c>
      <c r="G29" s="5" t="s">
        <v>12</v>
      </c>
      <c r="H29" s="18" t="s">
        <v>62</v>
      </c>
      <c r="I29" s="1">
        <v>2.0999999999999996</v>
      </c>
      <c r="J29" s="6">
        <f t="shared" si="1"/>
        <v>7.1525885558583087E-3</v>
      </c>
      <c r="L29" s="5" t="s">
        <v>16</v>
      </c>
      <c r="M29" s="22" t="s">
        <v>81</v>
      </c>
      <c r="N29" s="6">
        <v>2.7247956403269745E-3</v>
      </c>
    </row>
    <row r="30" spans="2:14" x14ac:dyDescent="0.3">
      <c r="B30" s="5" t="s">
        <v>14</v>
      </c>
      <c r="C30" s="18" t="s">
        <v>62</v>
      </c>
      <c r="D30" s="1">
        <v>0.6</v>
      </c>
      <c r="E30" s="6">
        <f t="shared" si="0"/>
        <v>2.2753128555176336E-3</v>
      </c>
      <c r="G30" s="5" t="s">
        <v>14</v>
      </c>
      <c r="H30" s="18" t="s">
        <v>62</v>
      </c>
      <c r="I30" s="1">
        <v>0.1</v>
      </c>
      <c r="J30" s="6">
        <f t="shared" si="1"/>
        <v>3.4059945504087192E-4</v>
      </c>
      <c r="L30" s="5" t="s">
        <v>17</v>
      </c>
      <c r="M30" s="22" t="s">
        <v>81</v>
      </c>
      <c r="N30" s="6">
        <v>0</v>
      </c>
    </row>
    <row r="31" spans="2:14" x14ac:dyDescent="0.3">
      <c r="B31" s="5" t="s">
        <v>15</v>
      </c>
      <c r="C31" s="18" t="s">
        <v>62</v>
      </c>
      <c r="D31" s="1">
        <v>0</v>
      </c>
      <c r="E31" s="6">
        <f t="shared" si="0"/>
        <v>0</v>
      </c>
      <c r="G31" s="5" t="s">
        <v>15</v>
      </c>
      <c r="H31" s="18" t="s">
        <v>62</v>
      </c>
      <c r="I31" s="1">
        <v>0</v>
      </c>
      <c r="J31" s="6">
        <f t="shared" si="1"/>
        <v>0</v>
      </c>
      <c r="L31" s="5" t="s">
        <v>30</v>
      </c>
      <c r="M31" s="22" t="s">
        <v>81</v>
      </c>
      <c r="N31" s="6">
        <v>6.8119891008174384E-4</v>
      </c>
    </row>
    <row r="32" spans="2:14" x14ac:dyDescent="0.3">
      <c r="B32" s="5" t="s">
        <v>16</v>
      </c>
      <c r="C32" s="18" t="s">
        <v>62</v>
      </c>
      <c r="D32" s="1">
        <v>2.3000000000000003</v>
      </c>
      <c r="E32" s="6">
        <f t="shared" si="0"/>
        <v>8.7220326128175964E-3</v>
      </c>
      <c r="G32" s="5" t="s">
        <v>22</v>
      </c>
      <c r="H32" s="18" t="s">
        <v>62</v>
      </c>
      <c r="I32" s="1">
        <v>0</v>
      </c>
      <c r="J32" s="6">
        <f t="shared" si="1"/>
        <v>0</v>
      </c>
      <c r="L32" s="5" t="s">
        <v>26</v>
      </c>
      <c r="M32" s="22" t="s">
        <v>81</v>
      </c>
      <c r="N32" s="6">
        <v>0</v>
      </c>
    </row>
    <row r="33" spans="2:14" ht="28.8" x14ac:dyDescent="0.3">
      <c r="B33" s="5" t="s">
        <v>17</v>
      </c>
      <c r="C33" s="18" t="s">
        <v>62</v>
      </c>
      <c r="D33" s="1">
        <v>0</v>
      </c>
      <c r="E33" s="6">
        <f t="shared" si="0"/>
        <v>0</v>
      </c>
      <c r="G33" s="5" t="s">
        <v>16</v>
      </c>
      <c r="H33" s="18" t="s">
        <v>62</v>
      </c>
      <c r="I33" s="1">
        <v>0.79999999999999982</v>
      </c>
      <c r="J33" s="6">
        <f t="shared" si="1"/>
        <v>2.7247956403269745E-3</v>
      </c>
      <c r="L33" s="5" t="s">
        <v>18</v>
      </c>
      <c r="M33" s="22" t="s">
        <v>81</v>
      </c>
      <c r="N33" s="6">
        <v>1.3623978201634873E-3</v>
      </c>
    </row>
    <row r="34" spans="2:14" ht="28.8" x14ac:dyDescent="0.3">
      <c r="B34" s="5" t="s">
        <v>18</v>
      </c>
      <c r="C34" s="18" t="s">
        <v>62</v>
      </c>
      <c r="D34" s="1">
        <v>2.2000000000000011</v>
      </c>
      <c r="E34" s="6">
        <f t="shared" si="0"/>
        <v>8.342813803564662E-3</v>
      </c>
      <c r="G34" s="5" t="s">
        <v>17</v>
      </c>
      <c r="H34" s="18" t="s">
        <v>62</v>
      </c>
      <c r="I34" s="1">
        <v>0</v>
      </c>
      <c r="J34" s="6">
        <f t="shared" si="1"/>
        <v>0</v>
      </c>
      <c r="L34" s="5" t="s">
        <v>7</v>
      </c>
      <c r="M34" s="18" t="s">
        <v>82</v>
      </c>
      <c r="N34" s="6">
        <v>2.247956403269755E-2</v>
      </c>
    </row>
    <row r="35" spans="2:14" x14ac:dyDescent="0.3">
      <c r="B35" s="5" t="s">
        <v>22</v>
      </c>
      <c r="C35" s="18" t="s">
        <v>62</v>
      </c>
      <c r="D35" s="1">
        <v>0</v>
      </c>
      <c r="E35" s="6">
        <f t="shared" si="0"/>
        <v>0</v>
      </c>
      <c r="G35" s="5" t="s">
        <v>30</v>
      </c>
      <c r="H35" s="18" t="s">
        <v>62</v>
      </c>
      <c r="I35" s="1">
        <v>0.2</v>
      </c>
      <c r="J35" s="6">
        <f t="shared" si="1"/>
        <v>6.8119891008174384E-4</v>
      </c>
      <c r="L35" s="5" t="s">
        <v>0</v>
      </c>
      <c r="M35" s="20" t="s">
        <v>83</v>
      </c>
      <c r="N35" s="6">
        <v>0.65974114441416887</v>
      </c>
    </row>
    <row r="36" spans="2:14" x14ac:dyDescent="0.3">
      <c r="B36" s="5" t="s">
        <v>25</v>
      </c>
      <c r="C36" s="18" t="s">
        <v>62</v>
      </c>
      <c r="D36" s="1">
        <v>0.3</v>
      </c>
      <c r="E36" s="6">
        <f t="shared" si="0"/>
        <v>1.1376564277588168E-3</v>
      </c>
      <c r="G36" s="5" t="s">
        <v>26</v>
      </c>
      <c r="H36" s="18" t="s">
        <v>62</v>
      </c>
      <c r="I36" s="1">
        <v>0</v>
      </c>
      <c r="J36" s="6">
        <f t="shared" si="1"/>
        <v>0</v>
      </c>
      <c r="L36" s="5" t="s">
        <v>1</v>
      </c>
      <c r="M36" s="20" t="s">
        <v>83</v>
      </c>
      <c r="N36" s="6">
        <v>7.5272479564032671E-2</v>
      </c>
    </row>
    <row r="37" spans="2:14" ht="28.8" x14ac:dyDescent="0.3">
      <c r="B37" s="5" t="s">
        <v>26</v>
      </c>
      <c r="C37" s="18" t="s">
        <v>62</v>
      </c>
      <c r="D37" s="1">
        <v>3.9000000000000021</v>
      </c>
      <c r="E37" s="6">
        <f t="shared" si="0"/>
        <v>1.4789533560864628E-2</v>
      </c>
      <c r="G37" s="5" t="s">
        <v>18</v>
      </c>
      <c r="H37" s="18" t="s">
        <v>62</v>
      </c>
      <c r="I37" s="1">
        <v>0.39999999999999991</v>
      </c>
      <c r="J37" s="6">
        <f t="shared" si="1"/>
        <v>1.3623978201634873E-3</v>
      </c>
      <c r="L37" s="5" t="s">
        <v>31</v>
      </c>
      <c r="M37" s="21" t="s">
        <v>84</v>
      </c>
      <c r="N37" s="6">
        <v>9.5708446866485039E-2</v>
      </c>
    </row>
    <row r="38" spans="2:14" x14ac:dyDescent="0.3">
      <c r="D38" s="4">
        <f t="shared" ref="D38" si="2">SUM(D7:D37)</f>
        <v>263.69999999999993</v>
      </c>
      <c r="E38" s="8">
        <f t="shared" ref="E38" si="3">D38/263.7</f>
        <v>0.99999999999999978</v>
      </c>
      <c r="I38" s="4">
        <f t="shared" ref="I38" si="4">SUM(I7:I37)</f>
        <v>293.60000000000002</v>
      </c>
      <c r="J38" s="8">
        <f t="shared" ref="J38" si="5">I38/293.6</f>
        <v>1</v>
      </c>
      <c r="N38" s="6">
        <v>1</v>
      </c>
    </row>
    <row r="40" spans="2:14" x14ac:dyDescent="0.3">
      <c r="B40" s="24" t="s">
        <v>61</v>
      </c>
      <c r="C40" s="24" t="s">
        <v>50</v>
      </c>
      <c r="G40" s="24" t="s">
        <v>61</v>
      </c>
      <c r="H40" s="24" t="s">
        <v>50</v>
      </c>
    </row>
    <row r="41" spans="2:14" x14ac:dyDescent="0.3">
      <c r="B41" s="5" t="s">
        <v>63</v>
      </c>
      <c r="C41" s="6">
        <f>SUM(E7:E9)</f>
        <v>0.21122487675388701</v>
      </c>
      <c r="G41" s="5" t="s">
        <v>63</v>
      </c>
      <c r="H41" s="6">
        <f>SUM(J7:J9)</f>
        <v>5.585831062670301E-2</v>
      </c>
    </row>
    <row r="42" spans="2:14" x14ac:dyDescent="0.3">
      <c r="B42" s="5" t="s">
        <v>64</v>
      </c>
      <c r="C42" s="6">
        <f>SUM(E10:E13)</f>
        <v>0.32309442548350409</v>
      </c>
      <c r="G42" s="5" t="s">
        <v>64</v>
      </c>
      <c r="H42" s="6">
        <f>SUM(J10:J13)</f>
        <v>1.4305177111716621E-2</v>
      </c>
    </row>
    <row r="43" spans="2:14" x14ac:dyDescent="0.3">
      <c r="B43" s="5" t="s">
        <v>78</v>
      </c>
      <c r="C43" s="6">
        <f>SUM(E14:E17)</f>
        <v>0.12779673871824043</v>
      </c>
      <c r="G43" s="5" t="s">
        <v>78</v>
      </c>
      <c r="H43" s="6">
        <f>SUM(J14:J17)</f>
        <v>0.85320163487738421</v>
      </c>
    </row>
    <row r="44" spans="2:14" x14ac:dyDescent="0.3">
      <c r="B44" s="5" t="s">
        <v>34</v>
      </c>
      <c r="C44" s="6">
        <f>SUM(E18:E24)</f>
        <v>0.1896094046264695</v>
      </c>
      <c r="G44" s="5" t="s">
        <v>34</v>
      </c>
      <c r="H44" s="6">
        <f>SUM(J18:J24)</f>
        <v>4.4618528610354216E-2</v>
      </c>
    </row>
    <row r="45" spans="2:14" x14ac:dyDescent="0.3">
      <c r="B45" s="5" t="s">
        <v>62</v>
      </c>
      <c r="C45" s="6">
        <f>SUM(E25:E37)</f>
        <v>0.14827455441789913</v>
      </c>
      <c r="G45" s="5" t="s">
        <v>62</v>
      </c>
      <c r="H45" s="6">
        <f>SUM(J25:J37)</f>
        <v>3.2016348773841956E-2</v>
      </c>
    </row>
    <row r="46" spans="2:14" x14ac:dyDescent="0.3">
      <c r="C46" s="1">
        <f>SUM(C41:C45)</f>
        <v>1</v>
      </c>
      <c r="H46" s="1">
        <f>SUM(H41:H45)</f>
        <v>1</v>
      </c>
    </row>
  </sheetData>
  <sortState xmlns:xlrd2="http://schemas.microsoft.com/office/spreadsheetml/2017/richdata2" ref="G7:J37">
    <sortCondition ref="H7:H37"/>
  </sortState>
  <mergeCells count="3">
    <mergeCell ref="B5:E5"/>
    <mergeCell ref="G5:J5"/>
    <mergeCell ref="L5:N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4E2F-EBEF-4EEA-B9AD-7B333A036C91}">
  <sheetPr>
    <tabColor theme="7" tint="0.59999389629810485"/>
  </sheetPr>
  <dimension ref="B2:P48"/>
  <sheetViews>
    <sheetView zoomScaleNormal="100" workbookViewId="0">
      <selection activeCell="L16" sqref="L16"/>
    </sheetView>
  </sheetViews>
  <sheetFormatPr defaultRowHeight="14.4" x14ac:dyDescent="0.3"/>
  <cols>
    <col min="2" max="3" width="20.33203125" customWidth="1"/>
    <col min="5" max="5" width="11.109375" customWidth="1"/>
    <col min="6" max="6" width="4" customWidth="1"/>
    <col min="7" max="8" width="24.88671875" customWidth="1"/>
    <col min="10" max="10" width="10.77734375" customWidth="1"/>
    <col min="11" max="11" width="3.33203125" customWidth="1"/>
    <col min="12" max="12" width="24.44140625" customWidth="1"/>
    <col min="13" max="13" width="13.21875" customWidth="1"/>
    <col min="14" max="14" width="11" customWidth="1"/>
  </cols>
  <sheetData>
    <row r="2" spans="2:16" ht="18" x14ac:dyDescent="0.35">
      <c r="B2" s="3" t="s">
        <v>58</v>
      </c>
      <c r="C2" s="3"/>
      <c r="L2" s="47" t="s">
        <v>38</v>
      </c>
      <c r="M2" s="48"/>
      <c r="N2" s="48"/>
      <c r="O2" s="48"/>
      <c r="P2" s="49"/>
    </row>
    <row r="3" spans="2:16" ht="18" x14ac:dyDescent="0.35">
      <c r="B3" s="3"/>
      <c r="C3" s="3"/>
      <c r="L3" s="1"/>
      <c r="M3" s="4" t="s">
        <v>39</v>
      </c>
      <c r="N3" s="4" t="s">
        <v>40</v>
      </c>
      <c r="O3" s="4" t="s">
        <v>41</v>
      </c>
      <c r="P3" s="4" t="s">
        <v>42</v>
      </c>
    </row>
    <row r="4" spans="2:16" ht="18" x14ac:dyDescent="0.35">
      <c r="B4" s="3"/>
      <c r="C4" s="3"/>
      <c r="L4" s="4" t="s">
        <v>34</v>
      </c>
      <c r="M4" s="1"/>
      <c r="N4" s="1">
        <v>22</v>
      </c>
      <c r="O4" s="1">
        <v>2</v>
      </c>
      <c r="P4" s="1"/>
    </row>
    <row r="5" spans="2:16" ht="18" x14ac:dyDescent="0.35">
      <c r="B5" s="3"/>
      <c r="C5" s="3"/>
      <c r="L5" s="4" t="s">
        <v>35</v>
      </c>
      <c r="M5" s="1">
        <v>8</v>
      </c>
      <c r="N5" s="1"/>
      <c r="O5" s="1">
        <v>7</v>
      </c>
      <c r="P5" s="1">
        <v>17</v>
      </c>
    </row>
    <row r="7" spans="2:16" x14ac:dyDescent="0.3">
      <c r="B7" s="43" t="s">
        <v>34</v>
      </c>
      <c r="C7" s="43"/>
      <c r="D7" s="43"/>
      <c r="E7" s="43"/>
      <c r="G7" s="46" t="s">
        <v>35</v>
      </c>
      <c r="H7" s="46"/>
      <c r="I7" s="46"/>
      <c r="J7" s="46"/>
      <c r="L7" s="46" t="s">
        <v>86</v>
      </c>
      <c r="M7" s="46"/>
      <c r="N7" s="46"/>
    </row>
    <row r="8" spans="2:16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6" x14ac:dyDescent="0.3">
      <c r="B9" s="5" t="s">
        <v>2</v>
      </c>
      <c r="C9" s="16" t="s">
        <v>63</v>
      </c>
      <c r="D9" s="1">
        <v>25.100000000000005</v>
      </c>
      <c r="E9" s="6">
        <f t="shared" ref="E9:E39" si="0">D9/209</f>
        <v>0.12009569377990433</v>
      </c>
      <c r="G9" s="5" t="s">
        <v>2</v>
      </c>
      <c r="H9" s="21" t="s">
        <v>63</v>
      </c>
      <c r="I9" s="1">
        <v>0.1</v>
      </c>
      <c r="J9" s="6">
        <f t="shared" ref="J9:J39" si="1">I9/276.1</f>
        <v>3.6218761318362912E-4</v>
      </c>
      <c r="L9" s="5" t="s">
        <v>2</v>
      </c>
      <c r="M9" s="22" t="s">
        <v>81</v>
      </c>
      <c r="N9" s="6">
        <v>3.6218761318362912E-4</v>
      </c>
    </row>
    <row r="10" spans="2:16" ht="43.2" x14ac:dyDescent="0.3">
      <c r="B10" s="5" t="s">
        <v>20</v>
      </c>
      <c r="C10" s="16" t="s">
        <v>63</v>
      </c>
      <c r="D10" s="1">
        <v>14.099999999999998</v>
      </c>
      <c r="E10" s="6">
        <f t="shared" si="0"/>
        <v>6.7464114832535879E-2</v>
      </c>
      <c r="G10" s="5" t="s">
        <v>20</v>
      </c>
      <c r="H10" s="21" t="s">
        <v>63</v>
      </c>
      <c r="I10" s="1">
        <v>12.000000000000002</v>
      </c>
      <c r="J10" s="6">
        <f t="shared" si="1"/>
        <v>4.3462513582035497E-2</v>
      </c>
      <c r="L10" s="5" t="s">
        <v>3</v>
      </c>
      <c r="M10" s="22" t="s">
        <v>81</v>
      </c>
      <c r="N10" s="6">
        <v>5.795001810938066E-3</v>
      </c>
    </row>
    <row r="11" spans="2:16" ht="28.8" x14ac:dyDescent="0.3">
      <c r="B11" s="5" t="s">
        <v>27</v>
      </c>
      <c r="C11" s="16" t="s">
        <v>63</v>
      </c>
      <c r="D11" s="1">
        <v>16.399999999999999</v>
      </c>
      <c r="E11" s="6">
        <f t="shared" si="0"/>
        <v>7.8468899521531091E-2</v>
      </c>
      <c r="G11" s="5" t="s">
        <v>27</v>
      </c>
      <c r="H11" s="21" t="s">
        <v>63</v>
      </c>
      <c r="I11" s="1">
        <v>40.1</v>
      </c>
      <c r="J11" s="6">
        <f t="shared" si="1"/>
        <v>0.14523723288663526</v>
      </c>
      <c r="L11" s="5" t="s">
        <v>4</v>
      </c>
      <c r="M11" s="22" t="s">
        <v>81</v>
      </c>
      <c r="N11" s="6">
        <v>5.7950018109380677E-3</v>
      </c>
    </row>
    <row r="12" spans="2:16" x14ac:dyDescent="0.3">
      <c r="B12" s="5" t="s">
        <v>3</v>
      </c>
      <c r="C12" s="17" t="s">
        <v>64</v>
      </c>
      <c r="D12" s="1">
        <v>38.799999999999997</v>
      </c>
      <c r="E12" s="6">
        <f t="shared" si="0"/>
        <v>0.18564593301435406</v>
      </c>
      <c r="G12" s="5" t="s">
        <v>3</v>
      </c>
      <c r="H12" s="17" t="s">
        <v>64</v>
      </c>
      <c r="I12" s="1">
        <v>1.6</v>
      </c>
      <c r="J12" s="6">
        <f t="shared" si="1"/>
        <v>5.795001810938066E-3</v>
      </c>
      <c r="L12" s="5" t="s">
        <v>5</v>
      </c>
      <c r="M12" s="22" t="s">
        <v>81</v>
      </c>
      <c r="N12" s="6">
        <v>0</v>
      </c>
    </row>
    <row r="13" spans="2:16" ht="43.2" x14ac:dyDescent="0.3">
      <c r="B13" s="5" t="s">
        <v>4</v>
      </c>
      <c r="C13" s="17" t="s">
        <v>64</v>
      </c>
      <c r="D13" s="1">
        <v>18.399999999999999</v>
      </c>
      <c r="E13" s="6">
        <f t="shared" si="0"/>
        <v>8.8038277511961721E-2</v>
      </c>
      <c r="G13" s="5" t="s">
        <v>4</v>
      </c>
      <c r="H13" s="17" t="s">
        <v>64</v>
      </c>
      <c r="I13" s="1">
        <v>1.6000000000000005</v>
      </c>
      <c r="J13" s="6">
        <f t="shared" si="1"/>
        <v>5.7950018109380677E-3</v>
      </c>
      <c r="L13" s="5" t="s">
        <v>6</v>
      </c>
      <c r="M13" s="22" t="s">
        <v>81</v>
      </c>
      <c r="N13" s="6">
        <v>0</v>
      </c>
    </row>
    <row r="14" spans="2:16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0</v>
      </c>
    </row>
    <row r="15" spans="2:16" x14ac:dyDescent="0.3">
      <c r="B15" s="5" t="s">
        <v>6</v>
      </c>
      <c r="C15" s="17" t="s">
        <v>64</v>
      </c>
      <c r="D15" s="1">
        <v>0</v>
      </c>
      <c r="E15" s="6">
        <f t="shared" si="0"/>
        <v>0</v>
      </c>
      <c r="G15" s="5" t="s">
        <v>6</v>
      </c>
      <c r="H15" s="17" t="s">
        <v>64</v>
      </c>
      <c r="I15" s="1">
        <v>0</v>
      </c>
      <c r="J15" s="6">
        <f t="shared" si="1"/>
        <v>0</v>
      </c>
      <c r="L15" s="5" t="s">
        <v>29</v>
      </c>
      <c r="M15" s="22" t="s">
        <v>81</v>
      </c>
      <c r="N15" s="6">
        <v>3.6218761318362912E-4</v>
      </c>
    </row>
    <row r="16" spans="2:16" x14ac:dyDescent="0.3">
      <c r="B16" s="5" t="s">
        <v>0</v>
      </c>
      <c r="C16" s="15" t="s">
        <v>78</v>
      </c>
      <c r="D16" s="1">
        <v>1.4000000000000004</v>
      </c>
      <c r="E16" s="6">
        <f t="shared" si="0"/>
        <v>6.6985645933014372E-3</v>
      </c>
      <c r="G16" s="5" t="s">
        <v>0</v>
      </c>
      <c r="H16" s="20" t="s">
        <v>80</v>
      </c>
      <c r="I16" s="1">
        <v>135.29999999999998</v>
      </c>
      <c r="J16" s="6">
        <f t="shared" si="1"/>
        <v>0.4900398406374501</v>
      </c>
      <c r="L16" s="5" t="s">
        <v>102</v>
      </c>
      <c r="M16" s="22" t="s">
        <v>81</v>
      </c>
      <c r="N16" s="6">
        <v>4.7084389713871787E-3</v>
      </c>
    </row>
    <row r="17" spans="2:14" x14ac:dyDescent="0.3">
      <c r="B17" s="5" t="s">
        <v>1</v>
      </c>
      <c r="C17" s="15" t="s">
        <v>78</v>
      </c>
      <c r="D17" s="1">
        <v>10.700000000000001</v>
      </c>
      <c r="E17" s="6">
        <f t="shared" si="0"/>
        <v>5.119617224880383E-2</v>
      </c>
      <c r="G17" s="5" t="s">
        <v>1</v>
      </c>
      <c r="H17" s="20" t="s">
        <v>80</v>
      </c>
      <c r="I17" s="1">
        <v>19.5</v>
      </c>
      <c r="J17" s="6">
        <f t="shared" si="1"/>
        <v>7.0626584570807671E-2</v>
      </c>
      <c r="L17" s="5" t="s">
        <v>8</v>
      </c>
      <c r="M17" s="22" t="s">
        <v>81</v>
      </c>
      <c r="N17" s="6">
        <v>3.2596885186526618E-3</v>
      </c>
    </row>
    <row r="18" spans="2:14" ht="28.8" x14ac:dyDescent="0.3">
      <c r="B18" s="5" t="s">
        <v>7</v>
      </c>
      <c r="C18" s="15" t="s">
        <v>78</v>
      </c>
      <c r="D18" s="1">
        <v>0.90000000000000036</v>
      </c>
      <c r="E18" s="6">
        <f t="shared" si="0"/>
        <v>4.3062200956937814E-3</v>
      </c>
      <c r="G18" s="5" t="s">
        <v>31</v>
      </c>
      <c r="H18" s="20" t="s">
        <v>80</v>
      </c>
      <c r="I18" s="1">
        <v>28.700000000000003</v>
      </c>
      <c r="J18" s="6">
        <f t="shared" si="1"/>
        <v>0.10394784498370156</v>
      </c>
      <c r="L18" s="5" t="s">
        <v>9</v>
      </c>
      <c r="M18" s="22" t="s">
        <v>81</v>
      </c>
      <c r="N18" s="6">
        <v>2.173125679101775E-3</v>
      </c>
    </row>
    <row r="19" spans="2:14" ht="43.2" x14ac:dyDescent="0.3">
      <c r="B19" s="5" t="s">
        <v>10</v>
      </c>
      <c r="C19" s="15" t="s">
        <v>78</v>
      </c>
      <c r="D19" s="1">
        <v>5.8000000000000007</v>
      </c>
      <c r="E19" s="6">
        <f t="shared" si="0"/>
        <v>2.7751196172248808E-2</v>
      </c>
      <c r="G19" s="5" t="s">
        <v>7</v>
      </c>
      <c r="H19" s="20" t="s">
        <v>78</v>
      </c>
      <c r="I19" s="1">
        <v>4.4000000000000004</v>
      </c>
      <c r="J19" s="6">
        <f t="shared" si="1"/>
        <v>1.5936254980079681E-2</v>
      </c>
      <c r="L19" s="5" t="s">
        <v>20</v>
      </c>
      <c r="M19" s="22" t="s">
        <v>81</v>
      </c>
      <c r="N19" s="6">
        <v>4.3462513582035497E-2</v>
      </c>
    </row>
    <row r="20" spans="2:14" ht="28.8" x14ac:dyDescent="0.3">
      <c r="B20" s="5" t="s">
        <v>19</v>
      </c>
      <c r="C20" s="19" t="s">
        <v>34</v>
      </c>
      <c r="D20" s="1">
        <v>1.1999999999999997</v>
      </c>
      <c r="E20" s="6">
        <f t="shared" si="0"/>
        <v>5.7416267942583723E-3</v>
      </c>
      <c r="G20" s="5" t="s">
        <v>23</v>
      </c>
      <c r="H20" s="22" t="s">
        <v>34</v>
      </c>
      <c r="I20" s="1">
        <v>0</v>
      </c>
      <c r="J20" s="6">
        <f t="shared" si="1"/>
        <v>0</v>
      </c>
      <c r="L20" s="5" t="s">
        <v>11</v>
      </c>
      <c r="M20" s="22" t="s">
        <v>81</v>
      </c>
      <c r="N20" s="6">
        <v>1.6298442593263306E-2</v>
      </c>
    </row>
    <row r="21" spans="2:14" ht="43.2" x14ac:dyDescent="0.3">
      <c r="B21" s="5" t="s">
        <v>102</v>
      </c>
      <c r="C21" s="19" t="s">
        <v>34</v>
      </c>
      <c r="D21" s="1">
        <v>17.099999999999994</v>
      </c>
      <c r="E21" s="6">
        <f t="shared" si="0"/>
        <v>8.181818181818179E-2</v>
      </c>
      <c r="G21" s="5" t="s">
        <v>29</v>
      </c>
      <c r="H21" s="22" t="s">
        <v>34</v>
      </c>
      <c r="I21" s="1">
        <v>0.1</v>
      </c>
      <c r="J21" s="6">
        <f t="shared" si="1"/>
        <v>3.6218761318362912E-4</v>
      </c>
      <c r="L21" s="5" t="s">
        <v>13</v>
      </c>
      <c r="M21" s="22" t="s">
        <v>81</v>
      </c>
      <c r="N21" s="6">
        <v>2.9337196667873953E-2</v>
      </c>
    </row>
    <row r="22" spans="2:14" ht="28.8" x14ac:dyDescent="0.3">
      <c r="B22" s="5" t="s">
        <v>21</v>
      </c>
      <c r="C22" s="19" t="s">
        <v>34</v>
      </c>
      <c r="D22" s="1">
        <v>5</v>
      </c>
      <c r="E22" s="6">
        <f t="shared" si="0"/>
        <v>2.3923444976076555E-2</v>
      </c>
      <c r="G22" s="5" t="s">
        <v>102</v>
      </c>
      <c r="H22" s="22" t="s">
        <v>34</v>
      </c>
      <c r="I22" s="1">
        <v>1.3000000000000003</v>
      </c>
      <c r="J22" s="6">
        <f t="shared" si="1"/>
        <v>4.7084389713871787E-3</v>
      </c>
      <c r="L22" s="5" t="s">
        <v>12</v>
      </c>
      <c r="M22" s="22" t="s">
        <v>81</v>
      </c>
      <c r="N22" s="6">
        <v>2.9699384281057589E-2</v>
      </c>
    </row>
    <row r="23" spans="2:14" x14ac:dyDescent="0.3">
      <c r="B23" s="5" t="s">
        <v>23</v>
      </c>
      <c r="C23" s="19" t="s">
        <v>34</v>
      </c>
      <c r="D23" s="1">
        <v>5.8</v>
      </c>
      <c r="E23" s="6">
        <f t="shared" si="0"/>
        <v>2.7751196172248804E-2</v>
      </c>
      <c r="G23" s="5" t="s">
        <v>21</v>
      </c>
      <c r="H23" s="22" t="s">
        <v>34</v>
      </c>
      <c r="I23" s="1">
        <v>0.69999999999999973</v>
      </c>
      <c r="J23" s="6">
        <f t="shared" si="1"/>
        <v>2.5353132922854025E-3</v>
      </c>
      <c r="L23" s="5" t="s">
        <v>14</v>
      </c>
      <c r="M23" s="22" t="s">
        <v>81</v>
      </c>
      <c r="N23" s="6">
        <v>0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7.7</v>
      </c>
      <c r="J24" s="6">
        <f t="shared" si="1"/>
        <v>2.7888446215139442E-2</v>
      </c>
      <c r="L24" s="5" t="s">
        <v>21</v>
      </c>
      <c r="M24" s="22" t="s">
        <v>81</v>
      </c>
      <c r="N24" s="6">
        <v>2.5353132922854025E-3</v>
      </c>
    </row>
    <row r="25" spans="2:14" x14ac:dyDescent="0.3">
      <c r="B25" s="5" t="s">
        <v>101</v>
      </c>
      <c r="C25" s="19" t="s">
        <v>34</v>
      </c>
      <c r="D25" s="1">
        <v>15.699999999999996</v>
      </c>
      <c r="E25" s="6">
        <f t="shared" si="0"/>
        <v>7.5119617224880364E-2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1.0999999999999999</v>
      </c>
      <c r="E26" s="6">
        <f t="shared" si="0"/>
        <v>5.2631578947368411E-3</v>
      </c>
      <c r="G26" s="5" t="s">
        <v>28</v>
      </c>
      <c r="H26" s="22" t="s">
        <v>34</v>
      </c>
      <c r="I26" s="1">
        <v>0</v>
      </c>
      <c r="J26" s="6">
        <f t="shared" si="1"/>
        <v>0</v>
      </c>
      <c r="L26" s="5" t="s">
        <v>101</v>
      </c>
      <c r="M26" s="22" t="s">
        <v>81</v>
      </c>
      <c r="N26" s="6">
        <v>2.7888446215139442E-2</v>
      </c>
    </row>
    <row r="27" spans="2:14" x14ac:dyDescent="0.3">
      <c r="B27" s="5" t="s">
        <v>8</v>
      </c>
      <c r="C27" s="18" t="s">
        <v>62</v>
      </c>
      <c r="D27" s="1">
        <v>1.7000000000000002</v>
      </c>
      <c r="E27" s="6">
        <f t="shared" si="0"/>
        <v>8.1339712918660299E-3</v>
      </c>
      <c r="G27" s="5" t="s">
        <v>8</v>
      </c>
      <c r="H27" s="18" t="s">
        <v>62</v>
      </c>
      <c r="I27" s="1">
        <v>0.9</v>
      </c>
      <c r="J27" s="6">
        <f t="shared" si="1"/>
        <v>3.2596885186526618E-3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3.2</v>
      </c>
      <c r="E28" s="6">
        <f t="shared" si="0"/>
        <v>1.5311004784688996E-2</v>
      </c>
      <c r="G28" s="5" t="s">
        <v>9</v>
      </c>
      <c r="H28" s="18" t="s">
        <v>62</v>
      </c>
      <c r="I28" s="1">
        <v>0.60000000000000009</v>
      </c>
      <c r="J28" s="6">
        <f t="shared" si="1"/>
        <v>2.173125679101775E-3</v>
      </c>
      <c r="L28" s="5" t="s">
        <v>27</v>
      </c>
      <c r="M28" s="22" t="s">
        <v>81</v>
      </c>
      <c r="N28" s="6">
        <v>0.14523723288663526</v>
      </c>
    </row>
    <row r="29" spans="2:14" x14ac:dyDescent="0.3">
      <c r="B29" s="5" t="s">
        <v>11</v>
      </c>
      <c r="C29" s="18" t="s">
        <v>62</v>
      </c>
      <c r="D29" s="1">
        <v>5.3000000000000007</v>
      </c>
      <c r="E29" s="6">
        <f t="shared" si="0"/>
        <v>2.535885167464115E-2</v>
      </c>
      <c r="G29" s="5" t="s">
        <v>11</v>
      </c>
      <c r="H29" s="18" t="s">
        <v>62</v>
      </c>
      <c r="I29" s="1">
        <v>4.4999999999999991</v>
      </c>
      <c r="J29" s="6">
        <f t="shared" si="1"/>
        <v>1.6298442593263306E-2</v>
      </c>
      <c r="L29" s="5" t="s">
        <v>28</v>
      </c>
      <c r="M29" s="22" t="s">
        <v>81</v>
      </c>
      <c r="N29" s="6">
        <v>0</v>
      </c>
    </row>
    <row r="30" spans="2:14" ht="43.2" x14ac:dyDescent="0.3">
      <c r="B30" s="5" t="s">
        <v>12</v>
      </c>
      <c r="C30" s="18" t="s">
        <v>62</v>
      </c>
      <c r="D30" s="1">
        <v>1.1000000000000001</v>
      </c>
      <c r="E30" s="6">
        <f t="shared" si="0"/>
        <v>5.2631578947368429E-3</v>
      </c>
      <c r="G30" s="5" t="s">
        <v>13</v>
      </c>
      <c r="H30" s="18" t="s">
        <v>62</v>
      </c>
      <c r="I30" s="1">
        <v>8.1</v>
      </c>
      <c r="J30" s="6">
        <f t="shared" si="1"/>
        <v>2.9337196667873953E-2</v>
      </c>
      <c r="L30" s="5" t="s">
        <v>22</v>
      </c>
      <c r="M30" s="22" t="s">
        <v>81</v>
      </c>
      <c r="N30" s="6">
        <v>0</v>
      </c>
    </row>
    <row r="31" spans="2:14" ht="43.2" x14ac:dyDescent="0.3">
      <c r="B31" s="5" t="s">
        <v>13</v>
      </c>
      <c r="C31" s="18" t="s">
        <v>62</v>
      </c>
      <c r="D31" s="1">
        <v>7</v>
      </c>
      <c r="E31" s="6">
        <f t="shared" si="0"/>
        <v>3.3492822966507178E-2</v>
      </c>
      <c r="G31" s="5" t="s">
        <v>12</v>
      </c>
      <c r="H31" s="18" t="s">
        <v>62</v>
      </c>
      <c r="I31" s="1">
        <v>8.2000000000000011</v>
      </c>
      <c r="J31" s="6">
        <f t="shared" si="1"/>
        <v>2.9699384281057589E-2</v>
      </c>
      <c r="L31" s="5" t="s">
        <v>16</v>
      </c>
      <c r="M31" s="22" t="s">
        <v>81</v>
      </c>
      <c r="N31" s="6">
        <v>7.2437522636725716E-4</v>
      </c>
    </row>
    <row r="32" spans="2:14" x14ac:dyDescent="0.3">
      <c r="B32" s="5" t="s">
        <v>14</v>
      </c>
      <c r="C32" s="18" t="s">
        <v>62</v>
      </c>
      <c r="D32" s="1">
        <v>0</v>
      </c>
      <c r="E32" s="6">
        <f t="shared" si="0"/>
        <v>0</v>
      </c>
      <c r="G32" s="5" t="s">
        <v>14</v>
      </c>
      <c r="H32" s="18" t="s">
        <v>62</v>
      </c>
      <c r="I32" s="1">
        <v>0</v>
      </c>
      <c r="J32" s="6">
        <f t="shared" si="1"/>
        <v>0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</v>
      </c>
      <c r="E33" s="6">
        <f t="shared" si="0"/>
        <v>0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3.6218761318362912E-4</v>
      </c>
    </row>
    <row r="34" spans="2:14" ht="28.8" x14ac:dyDescent="0.3">
      <c r="B34" s="5" t="s">
        <v>16</v>
      </c>
      <c r="C34" s="18" t="s">
        <v>62</v>
      </c>
      <c r="D34" s="1">
        <v>1.7000000000000002</v>
      </c>
      <c r="E34" s="6">
        <f t="shared" si="0"/>
        <v>8.1339712918660299E-3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3.6218761318362912E-4</v>
      </c>
    </row>
    <row r="35" spans="2:14" ht="28.8" x14ac:dyDescent="0.3">
      <c r="B35" s="5" t="s">
        <v>17</v>
      </c>
      <c r="C35" s="18" t="s">
        <v>62</v>
      </c>
      <c r="D35" s="1">
        <v>8.6999999999999993</v>
      </c>
      <c r="E35" s="6">
        <f t="shared" si="0"/>
        <v>4.16267942583732E-2</v>
      </c>
      <c r="G35" s="5" t="s">
        <v>16</v>
      </c>
      <c r="H35" s="18" t="s">
        <v>62</v>
      </c>
      <c r="I35" s="1">
        <v>0.19999999999999973</v>
      </c>
      <c r="J35" s="6">
        <f t="shared" si="1"/>
        <v>7.2437522636725716E-4</v>
      </c>
      <c r="L35" s="5" t="s">
        <v>18</v>
      </c>
      <c r="M35" s="22" t="s">
        <v>81</v>
      </c>
      <c r="N35" s="6">
        <v>1.0865628395508866E-3</v>
      </c>
    </row>
    <row r="36" spans="2:14" ht="28.8" x14ac:dyDescent="0.3">
      <c r="B36" s="5" t="s">
        <v>18</v>
      </c>
      <c r="C36" s="18" t="s">
        <v>62</v>
      </c>
      <c r="D36" s="1">
        <v>2.2999999999999989</v>
      </c>
      <c r="E36" s="6">
        <f t="shared" si="0"/>
        <v>1.100478468899521E-2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1.5936254980079681E-2</v>
      </c>
    </row>
    <row r="37" spans="2:14" x14ac:dyDescent="0.3">
      <c r="B37" s="5" t="s">
        <v>22</v>
      </c>
      <c r="C37" s="18" t="s">
        <v>62</v>
      </c>
      <c r="D37" s="1">
        <v>0</v>
      </c>
      <c r="E37" s="6">
        <f t="shared" si="0"/>
        <v>0</v>
      </c>
      <c r="G37" s="5" t="s">
        <v>30</v>
      </c>
      <c r="H37" s="18" t="s">
        <v>62</v>
      </c>
      <c r="I37" s="1">
        <v>0.1</v>
      </c>
      <c r="J37" s="6">
        <f t="shared" si="1"/>
        <v>3.6218761318362912E-4</v>
      </c>
      <c r="L37" s="5" t="s">
        <v>0</v>
      </c>
      <c r="M37" s="20" t="s">
        <v>83</v>
      </c>
      <c r="N37" s="6">
        <v>0.4900398406374501</v>
      </c>
    </row>
    <row r="38" spans="2:14" ht="28.8" x14ac:dyDescent="0.3">
      <c r="B38" s="5" t="s">
        <v>25</v>
      </c>
      <c r="C38" s="18" t="s">
        <v>62</v>
      </c>
      <c r="D38" s="1">
        <v>0</v>
      </c>
      <c r="E38" s="6">
        <f t="shared" si="0"/>
        <v>0</v>
      </c>
      <c r="G38" s="5" t="s">
        <v>26</v>
      </c>
      <c r="H38" s="18" t="s">
        <v>62</v>
      </c>
      <c r="I38" s="1">
        <v>0.1</v>
      </c>
      <c r="J38" s="6">
        <f t="shared" si="1"/>
        <v>3.6218761318362912E-4</v>
      </c>
      <c r="L38" s="5" t="s">
        <v>1</v>
      </c>
      <c r="M38" s="20" t="s">
        <v>83</v>
      </c>
      <c r="N38" s="6">
        <v>7.0626584570807671E-2</v>
      </c>
    </row>
    <row r="39" spans="2:14" ht="28.8" x14ac:dyDescent="0.3">
      <c r="B39" s="5" t="s">
        <v>26</v>
      </c>
      <c r="C39" s="18" t="s">
        <v>62</v>
      </c>
      <c r="D39" s="1">
        <v>0.5</v>
      </c>
      <c r="E39" s="6">
        <f t="shared" si="0"/>
        <v>2.3923444976076554E-3</v>
      </c>
      <c r="G39" s="5" t="s">
        <v>18</v>
      </c>
      <c r="H39" s="18" t="s">
        <v>62</v>
      </c>
      <c r="I39" s="1">
        <v>0.29999999999999982</v>
      </c>
      <c r="J39" s="6">
        <f t="shared" si="1"/>
        <v>1.0865628395508866E-3</v>
      </c>
      <c r="L39" s="5" t="s">
        <v>31</v>
      </c>
      <c r="M39" s="21" t="s">
        <v>84</v>
      </c>
      <c r="N39" s="6">
        <v>0.10394784498370156</v>
      </c>
    </row>
    <row r="40" spans="2:14" x14ac:dyDescent="0.3">
      <c r="D40" s="4">
        <v>209</v>
      </c>
      <c r="E40" s="8">
        <f>SUM(E9:E39)</f>
        <v>0.99999999999999989</v>
      </c>
      <c r="I40" s="4">
        <v>276.09999999999997</v>
      </c>
      <c r="J40" s="8">
        <f>SUM(J9:J39)</f>
        <v>0.99999999999999967</v>
      </c>
      <c r="N40" s="6">
        <v>0.99999999999999989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0.26602870813397128</v>
      </c>
      <c r="G43" s="5" t="s">
        <v>63</v>
      </c>
      <c r="H43" s="6">
        <f>SUM(J9:J11)</f>
        <v>0.1890619340818544</v>
      </c>
    </row>
    <row r="44" spans="2:14" x14ac:dyDescent="0.3">
      <c r="B44" s="5" t="s">
        <v>64</v>
      </c>
      <c r="C44" s="6">
        <f>SUM(E12:E15)</f>
        <v>0.27368421052631575</v>
      </c>
      <c r="G44" s="5" t="s">
        <v>64</v>
      </c>
      <c r="H44" s="6">
        <f>SUM(J12:J15)</f>
        <v>1.1590003621876134E-2</v>
      </c>
    </row>
    <row r="45" spans="2:14" x14ac:dyDescent="0.3">
      <c r="B45" s="5" t="s">
        <v>78</v>
      </c>
      <c r="C45" s="6">
        <f>SUM(E16:E19)</f>
        <v>8.9952153110047853E-2</v>
      </c>
      <c r="G45" s="5" t="s">
        <v>78</v>
      </c>
      <c r="H45" s="6">
        <f>SUM(J16:J19)</f>
        <v>0.68055052517203907</v>
      </c>
    </row>
    <row r="46" spans="2:14" x14ac:dyDescent="0.3">
      <c r="B46" s="5" t="s">
        <v>34</v>
      </c>
      <c r="C46" s="6">
        <f>SUM(E20:E26)</f>
        <v>0.21961722488038271</v>
      </c>
      <c r="G46" s="5" t="s">
        <v>34</v>
      </c>
      <c r="H46" s="6">
        <f>SUM(J20:J26)</f>
        <v>3.549438609199565E-2</v>
      </c>
    </row>
    <row r="47" spans="2:14" x14ac:dyDescent="0.3">
      <c r="B47" s="5" t="s">
        <v>62</v>
      </c>
      <c r="C47" s="6">
        <f>SUM(E27:E39)</f>
        <v>0.15071770334928231</v>
      </c>
      <c r="G47" s="5" t="s">
        <v>62</v>
      </c>
      <c r="H47" s="6">
        <f>SUM(J27:J39)</f>
        <v>8.3303151032234679E-2</v>
      </c>
    </row>
    <row r="48" spans="2:14" x14ac:dyDescent="0.3">
      <c r="C48" s="1">
        <f>SUM(C43:C47)</f>
        <v>1</v>
      </c>
      <c r="H48" s="1">
        <f>SUM(H43:H47)</f>
        <v>0.99999999999999978</v>
      </c>
    </row>
  </sheetData>
  <sortState xmlns:xlrd2="http://schemas.microsoft.com/office/spreadsheetml/2017/richdata2" ref="G9:J39">
    <sortCondition ref="H9:H39"/>
  </sortState>
  <mergeCells count="4">
    <mergeCell ref="G7:J7"/>
    <mergeCell ref="B7:E7"/>
    <mergeCell ref="L2:P2"/>
    <mergeCell ref="L7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E64C-17B8-43E4-B364-D0B0E133D833}">
  <sheetPr>
    <tabColor theme="7" tint="0.59999389629810485"/>
  </sheetPr>
  <dimension ref="B2:O48"/>
  <sheetViews>
    <sheetView workbookViewId="0">
      <selection activeCell="L16" sqref="L16"/>
    </sheetView>
  </sheetViews>
  <sheetFormatPr defaultRowHeight="14.4" x14ac:dyDescent="0.3"/>
  <cols>
    <col min="2" max="3" width="27.21875" customWidth="1"/>
    <col min="5" max="5" width="10.5546875" customWidth="1"/>
    <col min="6" max="6" width="4.77734375" customWidth="1"/>
    <col min="7" max="8" width="23.21875" customWidth="1"/>
    <col min="10" max="10" width="10.6640625" customWidth="1"/>
    <col min="11" max="11" width="4.33203125" customWidth="1"/>
    <col min="12" max="12" width="26" customWidth="1"/>
    <col min="13" max="13" width="13.33203125" customWidth="1"/>
    <col min="14" max="14" width="11" customWidth="1"/>
  </cols>
  <sheetData>
    <row r="2" spans="2:15" ht="18" x14ac:dyDescent="0.35">
      <c r="B2" s="3" t="s">
        <v>37</v>
      </c>
      <c r="C2" s="3"/>
      <c r="L2" s="50" t="s">
        <v>38</v>
      </c>
      <c r="M2" s="50"/>
      <c r="N2" s="50"/>
      <c r="O2" s="50"/>
    </row>
    <row r="3" spans="2:15" ht="18" x14ac:dyDescent="0.35">
      <c r="B3" s="3"/>
      <c r="C3" s="3"/>
      <c r="L3" s="1"/>
      <c r="M3" s="4" t="s">
        <v>39</v>
      </c>
      <c r="N3" s="11" t="s">
        <v>40</v>
      </c>
      <c r="O3" s="4" t="s">
        <v>41</v>
      </c>
    </row>
    <row r="4" spans="2:15" ht="18" x14ac:dyDescent="0.35">
      <c r="B4" s="3"/>
      <c r="C4" s="3"/>
      <c r="L4" s="4" t="s">
        <v>34</v>
      </c>
      <c r="M4" s="1"/>
      <c r="N4" s="1">
        <v>28</v>
      </c>
      <c r="O4" s="1"/>
    </row>
    <row r="5" spans="2:15" ht="18" x14ac:dyDescent="0.35">
      <c r="B5" s="3"/>
      <c r="C5" s="3"/>
      <c r="L5" s="4" t="s">
        <v>35</v>
      </c>
      <c r="M5" s="1">
        <v>2</v>
      </c>
      <c r="N5" s="1"/>
      <c r="O5" s="1"/>
    </row>
    <row r="7" spans="2:15" x14ac:dyDescent="0.3">
      <c r="B7" s="43" t="s">
        <v>34</v>
      </c>
      <c r="C7" s="43"/>
      <c r="D7" s="43"/>
      <c r="E7" s="43"/>
      <c r="G7" s="46" t="s">
        <v>35</v>
      </c>
      <c r="H7" s="46"/>
      <c r="I7" s="46"/>
      <c r="J7" s="46"/>
      <c r="L7" s="46" t="s">
        <v>86</v>
      </c>
      <c r="M7" s="46"/>
      <c r="N7" s="46"/>
    </row>
    <row r="8" spans="2:15" x14ac:dyDescent="0.3">
      <c r="B8" s="4" t="s">
        <v>32</v>
      </c>
      <c r="C8" s="4" t="s">
        <v>61</v>
      </c>
      <c r="D8" s="4" t="s">
        <v>33</v>
      </c>
      <c r="E8" s="4" t="s">
        <v>50</v>
      </c>
      <c r="G8" s="4" t="s">
        <v>32</v>
      </c>
      <c r="H8" s="4" t="s">
        <v>61</v>
      </c>
      <c r="I8" s="4" t="s">
        <v>33</v>
      </c>
      <c r="J8" s="4" t="s">
        <v>50</v>
      </c>
      <c r="L8" s="4" t="s">
        <v>32</v>
      </c>
      <c r="M8" s="4" t="s">
        <v>79</v>
      </c>
      <c r="N8" s="4" t="s">
        <v>50</v>
      </c>
    </row>
    <row r="9" spans="2:15" x14ac:dyDescent="0.3">
      <c r="B9" s="5" t="s">
        <v>2</v>
      </c>
      <c r="C9" s="16" t="s">
        <v>63</v>
      </c>
      <c r="D9" s="1">
        <v>92.1</v>
      </c>
      <c r="E9" s="6">
        <f t="shared" ref="E9:E39" si="0">D9/255</f>
        <v>0.36117647058823527</v>
      </c>
      <c r="G9" s="5" t="s">
        <v>2</v>
      </c>
      <c r="H9" s="21" t="s">
        <v>63</v>
      </c>
      <c r="I9" s="1">
        <v>0</v>
      </c>
      <c r="J9" s="6">
        <f t="shared" ref="J9:J39" si="1">I9/116.7</f>
        <v>0</v>
      </c>
      <c r="L9" s="5" t="s">
        <v>2</v>
      </c>
      <c r="M9" s="22" t="s">
        <v>81</v>
      </c>
      <c r="N9" s="6">
        <v>0</v>
      </c>
    </row>
    <row r="10" spans="2:15" ht="43.2" x14ac:dyDescent="0.3">
      <c r="B10" s="5" t="s">
        <v>20</v>
      </c>
      <c r="C10" s="16" t="s">
        <v>63</v>
      </c>
      <c r="D10" s="1">
        <v>2.0999999999999996</v>
      </c>
      <c r="E10" s="6">
        <f t="shared" si="0"/>
        <v>8.2352941176470577E-3</v>
      </c>
      <c r="G10" s="5" t="s">
        <v>20</v>
      </c>
      <c r="H10" s="21" t="s">
        <v>63</v>
      </c>
      <c r="I10" s="1">
        <v>0</v>
      </c>
      <c r="J10" s="6">
        <f t="shared" si="1"/>
        <v>0</v>
      </c>
      <c r="L10" s="5" t="s">
        <v>3</v>
      </c>
      <c r="M10" s="22" t="s">
        <v>81</v>
      </c>
      <c r="N10" s="6">
        <v>8.5689802913453304E-4</v>
      </c>
    </row>
    <row r="11" spans="2:15" ht="28.8" x14ac:dyDescent="0.3">
      <c r="B11" s="5" t="s">
        <v>27</v>
      </c>
      <c r="C11" s="16" t="s">
        <v>63</v>
      </c>
      <c r="D11" s="1">
        <v>13.1</v>
      </c>
      <c r="E11" s="6">
        <f t="shared" si="0"/>
        <v>5.137254901960784E-2</v>
      </c>
      <c r="G11" s="5" t="s">
        <v>27</v>
      </c>
      <c r="H11" s="21" t="s">
        <v>63</v>
      </c>
      <c r="I11" s="1">
        <v>0</v>
      </c>
      <c r="J11" s="6">
        <f t="shared" si="1"/>
        <v>0</v>
      </c>
      <c r="L11" s="5" t="s">
        <v>4</v>
      </c>
      <c r="M11" s="22" t="s">
        <v>81</v>
      </c>
      <c r="N11" s="6">
        <v>0</v>
      </c>
    </row>
    <row r="12" spans="2:15" x14ac:dyDescent="0.3">
      <c r="B12" s="5" t="s">
        <v>3</v>
      </c>
      <c r="C12" s="17" t="s">
        <v>64</v>
      </c>
      <c r="D12" s="1">
        <v>8.8000000000000007</v>
      </c>
      <c r="E12" s="6">
        <f t="shared" si="0"/>
        <v>3.4509803921568633E-2</v>
      </c>
      <c r="G12" s="5" t="s">
        <v>3</v>
      </c>
      <c r="H12" s="17" t="s">
        <v>64</v>
      </c>
      <c r="I12" s="1">
        <v>0.1</v>
      </c>
      <c r="J12" s="6">
        <f t="shared" si="1"/>
        <v>8.5689802913453304E-4</v>
      </c>
      <c r="L12" s="5" t="s">
        <v>5</v>
      </c>
      <c r="M12" s="22" t="s">
        <v>81</v>
      </c>
      <c r="N12" s="6">
        <v>0</v>
      </c>
    </row>
    <row r="13" spans="2:15" ht="28.8" x14ac:dyDescent="0.3">
      <c r="B13" s="5" t="s">
        <v>4</v>
      </c>
      <c r="C13" s="17" t="s">
        <v>64</v>
      </c>
      <c r="D13" s="1">
        <v>1.6999999999999993</v>
      </c>
      <c r="E13" s="6">
        <f t="shared" si="0"/>
        <v>6.6666666666666636E-3</v>
      </c>
      <c r="G13" s="5" t="s">
        <v>4</v>
      </c>
      <c r="H13" s="17" t="s">
        <v>64</v>
      </c>
      <c r="I13" s="1">
        <v>0</v>
      </c>
      <c r="J13" s="6">
        <f t="shared" si="1"/>
        <v>0</v>
      </c>
      <c r="L13" s="5" t="s">
        <v>6</v>
      </c>
      <c r="M13" s="22" t="s">
        <v>81</v>
      </c>
      <c r="N13" s="6">
        <v>0</v>
      </c>
    </row>
    <row r="14" spans="2:15" x14ac:dyDescent="0.3">
      <c r="B14" s="5" t="s">
        <v>5</v>
      </c>
      <c r="C14" s="17" t="s">
        <v>64</v>
      </c>
      <c r="D14" s="1">
        <v>0</v>
      </c>
      <c r="E14" s="6">
        <f t="shared" si="0"/>
        <v>0</v>
      </c>
      <c r="G14" s="5" t="s">
        <v>5</v>
      </c>
      <c r="H14" s="17" t="s">
        <v>64</v>
      </c>
      <c r="I14" s="1">
        <v>0</v>
      </c>
      <c r="J14" s="6">
        <f t="shared" si="1"/>
        <v>0</v>
      </c>
      <c r="L14" s="5" t="s">
        <v>23</v>
      </c>
      <c r="M14" s="22" t="s">
        <v>81</v>
      </c>
      <c r="N14" s="6">
        <v>0</v>
      </c>
    </row>
    <row r="15" spans="2:15" x14ac:dyDescent="0.3">
      <c r="B15" s="5" t="s">
        <v>6</v>
      </c>
      <c r="C15" s="17" t="s">
        <v>64</v>
      </c>
      <c r="D15" s="1">
        <v>2</v>
      </c>
      <c r="E15" s="6">
        <f t="shared" si="0"/>
        <v>7.8431372549019607E-3</v>
      </c>
      <c r="G15" s="5" t="s">
        <v>6</v>
      </c>
      <c r="H15" s="17" t="s">
        <v>64</v>
      </c>
      <c r="I15" s="1">
        <v>0</v>
      </c>
      <c r="J15" s="6">
        <f t="shared" si="1"/>
        <v>0</v>
      </c>
      <c r="L15" s="5" t="s">
        <v>29</v>
      </c>
      <c r="M15" s="22" t="s">
        <v>81</v>
      </c>
      <c r="N15" s="6">
        <v>0</v>
      </c>
    </row>
    <row r="16" spans="2:15" x14ac:dyDescent="0.3">
      <c r="B16" s="5" t="s">
        <v>0</v>
      </c>
      <c r="C16" s="15" t="s">
        <v>78</v>
      </c>
      <c r="D16" s="1">
        <v>3.3000000000000007</v>
      </c>
      <c r="E16" s="6">
        <f t="shared" si="0"/>
        <v>1.2941176470588239E-2</v>
      </c>
      <c r="G16" s="5" t="s">
        <v>0</v>
      </c>
      <c r="H16" s="20" t="s">
        <v>80</v>
      </c>
      <c r="I16" s="1">
        <v>96.1</v>
      </c>
      <c r="J16" s="6">
        <f t="shared" si="1"/>
        <v>0.82347900599828616</v>
      </c>
      <c r="L16" s="5" t="s">
        <v>102</v>
      </c>
      <c r="M16" s="22" t="s">
        <v>81</v>
      </c>
      <c r="N16" s="6">
        <v>8.5689802913453304E-4</v>
      </c>
    </row>
    <row r="17" spans="2:14" x14ac:dyDescent="0.3">
      <c r="B17" s="5" t="s">
        <v>1</v>
      </c>
      <c r="C17" s="15" t="s">
        <v>78</v>
      </c>
      <c r="D17" s="1">
        <v>10.599999999999998</v>
      </c>
      <c r="E17" s="6">
        <f t="shared" si="0"/>
        <v>4.1568627450980382E-2</v>
      </c>
      <c r="G17" s="5" t="s">
        <v>1</v>
      </c>
      <c r="H17" s="20" t="s">
        <v>80</v>
      </c>
      <c r="I17" s="1">
        <v>12.4</v>
      </c>
      <c r="J17" s="6">
        <f t="shared" si="1"/>
        <v>0.1062553556126821</v>
      </c>
      <c r="L17" s="5" t="s">
        <v>8</v>
      </c>
      <c r="M17" s="22" t="s">
        <v>81</v>
      </c>
      <c r="N17" s="6">
        <v>0</v>
      </c>
    </row>
    <row r="18" spans="2:14" x14ac:dyDescent="0.3">
      <c r="B18" s="5" t="s">
        <v>7</v>
      </c>
      <c r="C18" s="15" t="s">
        <v>78</v>
      </c>
      <c r="D18" s="1">
        <v>2.8000000000000007</v>
      </c>
      <c r="E18" s="6">
        <f t="shared" si="0"/>
        <v>1.0980392156862747E-2</v>
      </c>
      <c r="G18" s="5" t="s">
        <v>31</v>
      </c>
      <c r="H18" s="20" t="s">
        <v>80</v>
      </c>
      <c r="I18" s="1">
        <v>4.5999999999999996</v>
      </c>
      <c r="J18" s="6">
        <f t="shared" si="1"/>
        <v>3.9417309340188514E-2</v>
      </c>
      <c r="L18" s="5" t="s">
        <v>9</v>
      </c>
      <c r="M18" s="22" t="s">
        <v>81</v>
      </c>
      <c r="N18" s="6">
        <v>0</v>
      </c>
    </row>
    <row r="19" spans="2:14" ht="43.2" x14ac:dyDescent="0.3">
      <c r="B19" s="5" t="s">
        <v>10</v>
      </c>
      <c r="C19" s="15" t="s">
        <v>78</v>
      </c>
      <c r="D19" s="1">
        <v>11.400000000000002</v>
      </c>
      <c r="E19" s="6">
        <f t="shared" si="0"/>
        <v>4.4705882352941186E-2</v>
      </c>
      <c r="G19" s="5" t="s">
        <v>7</v>
      </c>
      <c r="H19" s="20" t="s">
        <v>78</v>
      </c>
      <c r="I19" s="1">
        <v>1.2</v>
      </c>
      <c r="J19" s="6">
        <f t="shared" si="1"/>
        <v>1.0282776349614395E-2</v>
      </c>
      <c r="L19" s="5" t="s">
        <v>20</v>
      </c>
      <c r="M19" s="22" t="s">
        <v>81</v>
      </c>
      <c r="N19" s="6">
        <v>0</v>
      </c>
    </row>
    <row r="20" spans="2:14" x14ac:dyDescent="0.3">
      <c r="B20" s="5" t="s">
        <v>19</v>
      </c>
      <c r="C20" s="19" t="s">
        <v>34</v>
      </c>
      <c r="D20" s="1">
        <v>0.29999999999999982</v>
      </c>
      <c r="E20" s="6">
        <f t="shared" si="0"/>
        <v>1.1764705882352934E-3</v>
      </c>
      <c r="G20" s="5" t="s">
        <v>23</v>
      </c>
      <c r="H20" s="22" t="s">
        <v>34</v>
      </c>
      <c r="I20" s="1">
        <v>0</v>
      </c>
      <c r="J20" s="6">
        <f t="shared" si="1"/>
        <v>0</v>
      </c>
      <c r="L20" s="5" t="s">
        <v>11</v>
      </c>
      <c r="M20" s="22" t="s">
        <v>81</v>
      </c>
      <c r="N20" s="6">
        <v>5.9982862039417327E-3</v>
      </c>
    </row>
    <row r="21" spans="2:14" ht="28.8" x14ac:dyDescent="0.3">
      <c r="B21" s="5" t="s">
        <v>102</v>
      </c>
      <c r="C21" s="19" t="s">
        <v>34</v>
      </c>
      <c r="D21" s="1">
        <v>8.3999999999999986</v>
      </c>
      <c r="E21" s="6">
        <f t="shared" si="0"/>
        <v>3.2941176470588231E-2</v>
      </c>
      <c r="G21" s="5" t="s">
        <v>29</v>
      </c>
      <c r="H21" s="22" t="s">
        <v>34</v>
      </c>
      <c r="I21" s="1">
        <v>0</v>
      </c>
      <c r="J21" s="6">
        <f t="shared" si="1"/>
        <v>0</v>
      </c>
      <c r="L21" s="5" t="s">
        <v>13</v>
      </c>
      <c r="M21" s="22" t="s">
        <v>81</v>
      </c>
      <c r="N21" s="6">
        <v>8.5689802913453369E-4</v>
      </c>
    </row>
    <row r="22" spans="2:14" ht="28.8" x14ac:dyDescent="0.3">
      <c r="B22" s="5" t="s">
        <v>21</v>
      </c>
      <c r="C22" s="19" t="s">
        <v>34</v>
      </c>
      <c r="D22" s="1">
        <v>2.4999999999999991</v>
      </c>
      <c r="E22" s="6">
        <f t="shared" si="0"/>
        <v>9.8039215686274474E-3</v>
      </c>
      <c r="G22" s="5" t="s">
        <v>102</v>
      </c>
      <c r="H22" s="22" t="s">
        <v>34</v>
      </c>
      <c r="I22" s="1">
        <v>0.1</v>
      </c>
      <c r="J22" s="6">
        <f t="shared" si="1"/>
        <v>8.5689802913453304E-4</v>
      </c>
      <c r="L22" s="5" t="s">
        <v>12</v>
      </c>
      <c r="M22" s="22" t="s">
        <v>81</v>
      </c>
      <c r="N22" s="6">
        <v>0</v>
      </c>
    </row>
    <row r="23" spans="2:14" x14ac:dyDescent="0.3">
      <c r="B23" s="5" t="s">
        <v>23</v>
      </c>
      <c r="C23" s="19" t="s">
        <v>34</v>
      </c>
      <c r="D23" s="1">
        <v>2.8000000000000007</v>
      </c>
      <c r="E23" s="6">
        <f t="shared" si="0"/>
        <v>1.0980392156862747E-2</v>
      </c>
      <c r="G23" s="5" t="s">
        <v>21</v>
      </c>
      <c r="H23" s="22" t="s">
        <v>34</v>
      </c>
      <c r="I23" s="1">
        <v>0</v>
      </c>
      <c r="J23" s="6">
        <f t="shared" si="1"/>
        <v>0</v>
      </c>
      <c r="L23" s="5" t="s">
        <v>14</v>
      </c>
      <c r="M23" s="22" t="s">
        <v>81</v>
      </c>
      <c r="N23" s="6">
        <v>0</v>
      </c>
    </row>
    <row r="24" spans="2:14" x14ac:dyDescent="0.3">
      <c r="B24" s="5" t="s">
        <v>24</v>
      </c>
      <c r="C24" s="19" t="s">
        <v>34</v>
      </c>
      <c r="D24" s="1">
        <v>0</v>
      </c>
      <c r="E24" s="6">
        <f t="shared" si="0"/>
        <v>0</v>
      </c>
      <c r="G24" s="5" t="s">
        <v>101</v>
      </c>
      <c r="H24" s="22" t="s">
        <v>34</v>
      </c>
      <c r="I24" s="1">
        <v>0.70000000000000018</v>
      </c>
      <c r="J24" s="6">
        <f t="shared" si="1"/>
        <v>5.9982862039417327E-3</v>
      </c>
      <c r="L24" s="5" t="s">
        <v>21</v>
      </c>
      <c r="M24" s="22" t="s">
        <v>81</v>
      </c>
      <c r="N24" s="6">
        <v>0</v>
      </c>
    </row>
    <row r="25" spans="2:14" x14ac:dyDescent="0.3">
      <c r="B25" s="5" t="s">
        <v>101</v>
      </c>
      <c r="C25" s="19" t="s">
        <v>34</v>
      </c>
      <c r="D25" s="1">
        <v>14</v>
      </c>
      <c r="E25" s="6">
        <f t="shared" si="0"/>
        <v>5.4901960784313725E-2</v>
      </c>
      <c r="G25" s="5" t="s">
        <v>24</v>
      </c>
      <c r="H25" s="22" t="s">
        <v>34</v>
      </c>
      <c r="I25" s="1">
        <v>0</v>
      </c>
      <c r="J25" s="6">
        <f t="shared" si="1"/>
        <v>0</v>
      </c>
      <c r="L25" s="5" t="s">
        <v>15</v>
      </c>
      <c r="M25" s="22" t="s">
        <v>81</v>
      </c>
      <c r="N25" s="6">
        <v>0</v>
      </c>
    </row>
    <row r="26" spans="2:14" x14ac:dyDescent="0.3">
      <c r="B26" s="5" t="s">
        <v>28</v>
      </c>
      <c r="C26" s="19" t="s">
        <v>34</v>
      </c>
      <c r="D26" s="1">
        <v>0.80000000000000027</v>
      </c>
      <c r="E26" s="6">
        <f t="shared" si="0"/>
        <v>3.1372549019607855E-3</v>
      </c>
      <c r="G26" s="5" t="s">
        <v>28</v>
      </c>
      <c r="H26" s="22" t="s">
        <v>34</v>
      </c>
      <c r="I26" s="1">
        <v>0</v>
      </c>
      <c r="J26" s="6">
        <f t="shared" si="1"/>
        <v>0</v>
      </c>
      <c r="L26" s="5" t="s">
        <v>101</v>
      </c>
      <c r="M26" s="22" t="s">
        <v>81</v>
      </c>
      <c r="N26" s="6">
        <v>5.9982862039417327E-3</v>
      </c>
    </row>
    <row r="27" spans="2:14" x14ac:dyDescent="0.3">
      <c r="B27" s="5" t="s">
        <v>8</v>
      </c>
      <c r="C27" s="18" t="s">
        <v>62</v>
      </c>
      <c r="D27" s="1">
        <v>61</v>
      </c>
      <c r="E27" s="6">
        <f t="shared" si="0"/>
        <v>0.23921568627450981</v>
      </c>
      <c r="G27" s="5" t="s">
        <v>8</v>
      </c>
      <c r="H27" s="18" t="s">
        <v>62</v>
      </c>
      <c r="I27" s="1">
        <v>0</v>
      </c>
      <c r="J27" s="6">
        <f t="shared" si="1"/>
        <v>0</v>
      </c>
      <c r="L27" s="5" t="s">
        <v>24</v>
      </c>
      <c r="M27" s="22" t="s">
        <v>81</v>
      </c>
      <c r="N27" s="6">
        <v>0</v>
      </c>
    </row>
    <row r="28" spans="2:14" x14ac:dyDescent="0.3">
      <c r="B28" s="5" t="s">
        <v>9</v>
      </c>
      <c r="C28" s="18" t="s">
        <v>62</v>
      </c>
      <c r="D28" s="1">
        <v>2.2000000000000002</v>
      </c>
      <c r="E28" s="6">
        <f t="shared" si="0"/>
        <v>8.6274509803921581E-3</v>
      </c>
      <c r="G28" s="5" t="s">
        <v>9</v>
      </c>
      <c r="H28" s="18" t="s">
        <v>62</v>
      </c>
      <c r="I28" s="1">
        <v>0</v>
      </c>
      <c r="J28" s="6">
        <f t="shared" si="1"/>
        <v>0</v>
      </c>
      <c r="L28" s="5" t="s">
        <v>27</v>
      </c>
      <c r="M28" s="22" t="s">
        <v>81</v>
      </c>
      <c r="N28" s="6">
        <v>0</v>
      </c>
    </row>
    <row r="29" spans="2:14" x14ac:dyDescent="0.3">
      <c r="B29" s="5" t="s">
        <v>11</v>
      </c>
      <c r="C29" s="18" t="s">
        <v>62</v>
      </c>
      <c r="D29" s="1">
        <v>3.4</v>
      </c>
      <c r="E29" s="6">
        <f t="shared" si="0"/>
        <v>1.3333333333333332E-2</v>
      </c>
      <c r="G29" s="5" t="s">
        <v>11</v>
      </c>
      <c r="H29" s="18" t="s">
        <v>62</v>
      </c>
      <c r="I29" s="1">
        <v>0.70000000000000018</v>
      </c>
      <c r="J29" s="6">
        <f t="shared" si="1"/>
        <v>5.9982862039417327E-3</v>
      </c>
      <c r="L29" s="5" t="s">
        <v>28</v>
      </c>
      <c r="M29" s="22" t="s">
        <v>81</v>
      </c>
      <c r="N29" s="6">
        <v>0</v>
      </c>
    </row>
    <row r="30" spans="2:14" ht="43.2" x14ac:dyDescent="0.3">
      <c r="B30" s="5" t="s">
        <v>12</v>
      </c>
      <c r="C30" s="18" t="s">
        <v>62</v>
      </c>
      <c r="D30" s="1">
        <v>1.6999999999999997</v>
      </c>
      <c r="E30" s="6">
        <f t="shared" si="0"/>
        <v>6.6666666666666654E-3</v>
      </c>
      <c r="G30" s="5" t="s">
        <v>13</v>
      </c>
      <c r="H30" s="18" t="s">
        <v>62</v>
      </c>
      <c r="I30" s="1">
        <v>0.10000000000000009</v>
      </c>
      <c r="J30" s="6">
        <f t="shared" si="1"/>
        <v>8.5689802913453369E-4</v>
      </c>
      <c r="L30" s="5" t="s">
        <v>22</v>
      </c>
      <c r="M30" s="22" t="s">
        <v>81</v>
      </c>
      <c r="N30" s="6">
        <v>0</v>
      </c>
    </row>
    <row r="31" spans="2:14" ht="28.8" x14ac:dyDescent="0.3">
      <c r="B31" s="5" t="s">
        <v>13</v>
      </c>
      <c r="C31" s="18" t="s">
        <v>62</v>
      </c>
      <c r="D31" s="1">
        <v>3</v>
      </c>
      <c r="E31" s="6">
        <f t="shared" si="0"/>
        <v>1.1764705882352941E-2</v>
      </c>
      <c r="G31" s="5" t="s">
        <v>12</v>
      </c>
      <c r="H31" s="18" t="s">
        <v>62</v>
      </c>
      <c r="I31" s="1">
        <v>0</v>
      </c>
      <c r="J31" s="6">
        <f t="shared" si="1"/>
        <v>0</v>
      </c>
      <c r="L31" s="5" t="s">
        <v>16</v>
      </c>
      <c r="M31" s="22" t="s">
        <v>81</v>
      </c>
      <c r="N31" s="6">
        <v>2.5706940874035988E-3</v>
      </c>
    </row>
    <row r="32" spans="2:14" x14ac:dyDescent="0.3">
      <c r="B32" s="5" t="s">
        <v>14</v>
      </c>
      <c r="C32" s="18" t="s">
        <v>62</v>
      </c>
      <c r="D32" s="1">
        <v>0</v>
      </c>
      <c r="E32" s="6">
        <f t="shared" si="0"/>
        <v>0</v>
      </c>
      <c r="G32" s="5" t="s">
        <v>14</v>
      </c>
      <c r="H32" s="18" t="s">
        <v>62</v>
      </c>
      <c r="I32" s="1">
        <v>0</v>
      </c>
      <c r="J32" s="6">
        <f t="shared" si="1"/>
        <v>0</v>
      </c>
      <c r="L32" s="5" t="s">
        <v>17</v>
      </c>
      <c r="M32" s="22" t="s">
        <v>81</v>
      </c>
      <c r="N32" s="6">
        <v>0</v>
      </c>
    </row>
    <row r="33" spans="2:14" x14ac:dyDescent="0.3">
      <c r="B33" s="5" t="s">
        <v>15</v>
      </c>
      <c r="C33" s="18" t="s">
        <v>62</v>
      </c>
      <c r="D33" s="1">
        <v>0.3</v>
      </c>
      <c r="E33" s="6">
        <f t="shared" si="0"/>
        <v>1.176470588235294E-3</v>
      </c>
      <c r="G33" s="5" t="s">
        <v>15</v>
      </c>
      <c r="H33" s="18" t="s">
        <v>62</v>
      </c>
      <c r="I33" s="1">
        <v>0</v>
      </c>
      <c r="J33" s="6">
        <f t="shared" si="1"/>
        <v>0</v>
      </c>
      <c r="L33" s="5" t="s">
        <v>30</v>
      </c>
      <c r="M33" s="22" t="s">
        <v>81</v>
      </c>
      <c r="N33" s="6">
        <v>0</v>
      </c>
    </row>
    <row r="34" spans="2:14" x14ac:dyDescent="0.3">
      <c r="B34" s="5" t="s">
        <v>16</v>
      </c>
      <c r="C34" s="18" t="s">
        <v>62</v>
      </c>
      <c r="D34" s="1">
        <v>1.9999999999999996</v>
      </c>
      <c r="E34" s="6">
        <f t="shared" si="0"/>
        <v>7.8431372549019589E-3</v>
      </c>
      <c r="G34" s="5" t="s">
        <v>22</v>
      </c>
      <c r="H34" s="18" t="s">
        <v>62</v>
      </c>
      <c r="I34" s="1">
        <v>0</v>
      </c>
      <c r="J34" s="6">
        <f t="shared" si="1"/>
        <v>0</v>
      </c>
      <c r="L34" s="5" t="s">
        <v>26</v>
      </c>
      <c r="M34" s="22" t="s">
        <v>81</v>
      </c>
      <c r="N34" s="6">
        <v>0</v>
      </c>
    </row>
    <row r="35" spans="2:14" ht="28.8" x14ac:dyDescent="0.3">
      <c r="B35" s="5" t="s">
        <v>17</v>
      </c>
      <c r="C35" s="18" t="s">
        <v>62</v>
      </c>
      <c r="D35" s="1">
        <v>0</v>
      </c>
      <c r="E35" s="6">
        <f t="shared" si="0"/>
        <v>0</v>
      </c>
      <c r="G35" s="5" t="s">
        <v>16</v>
      </c>
      <c r="H35" s="18" t="s">
        <v>62</v>
      </c>
      <c r="I35" s="1">
        <v>0.3</v>
      </c>
      <c r="J35" s="6">
        <f t="shared" si="1"/>
        <v>2.5706940874035988E-3</v>
      </c>
      <c r="L35" s="5" t="s">
        <v>18</v>
      </c>
      <c r="M35" s="22" t="s">
        <v>81</v>
      </c>
      <c r="N35" s="6">
        <v>3.4275921165381321E-3</v>
      </c>
    </row>
    <row r="36" spans="2:14" ht="28.8" x14ac:dyDescent="0.3">
      <c r="B36" s="5" t="s">
        <v>18</v>
      </c>
      <c r="C36" s="18" t="s">
        <v>62</v>
      </c>
      <c r="D36" s="1">
        <v>0.40000000000000036</v>
      </c>
      <c r="E36" s="6">
        <f t="shared" si="0"/>
        <v>1.5686274509803936E-3</v>
      </c>
      <c r="G36" s="5" t="s">
        <v>17</v>
      </c>
      <c r="H36" s="18" t="s">
        <v>62</v>
      </c>
      <c r="I36" s="1">
        <v>0</v>
      </c>
      <c r="J36" s="6">
        <f t="shared" si="1"/>
        <v>0</v>
      </c>
      <c r="L36" s="5" t="s">
        <v>7</v>
      </c>
      <c r="M36" s="18" t="s">
        <v>82</v>
      </c>
      <c r="N36" s="6">
        <v>1.0282776349614395E-2</v>
      </c>
    </row>
    <row r="37" spans="2:14" x14ac:dyDescent="0.3">
      <c r="B37" s="5" t="s">
        <v>22</v>
      </c>
      <c r="C37" s="18" t="s">
        <v>62</v>
      </c>
      <c r="D37" s="1">
        <v>0</v>
      </c>
      <c r="E37" s="6">
        <f t="shared" si="0"/>
        <v>0</v>
      </c>
      <c r="G37" s="5" t="s">
        <v>30</v>
      </c>
      <c r="H37" s="18" t="s">
        <v>62</v>
      </c>
      <c r="I37" s="1">
        <v>0</v>
      </c>
      <c r="J37" s="6">
        <f t="shared" si="1"/>
        <v>0</v>
      </c>
      <c r="L37" s="5" t="s">
        <v>0</v>
      </c>
      <c r="M37" s="20" t="s">
        <v>83</v>
      </c>
      <c r="N37" s="6">
        <v>0.82347900599828616</v>
      </c>
    </row>
    <row r="38" spans="2:14" x14ac:dyDescent="0.3">
      <c r="B38" s="5" t="s">
        <v>25</v>
      </c>
      <c r="C38" s="18" t="s">
        <v>62</v>
      </c>
      <c r="D38" s="1">
        <v>0.90000000000000013</v>
      </c>
      <c r="E38" s="6">
        <f t="shared" si="0"/>
        <v>3.5294117647058829E-3</v>
      </c>
      <c r="G38" s="5" t="s">
        <v>26</v>
      </c>
      <c r="H38" s="18" t="s">
        <v>62</v>
      </c>
      <c r="I38" s="1">
        <v>0</v>
      </c>
      <c r="J38" s="6">
        <f t="shared" si="1"/>
        <v>0</v>
      </c>
      <c r="L38" s="5" t="s">
        <v>1</v>
      </c>
      <c r="M38" s="20" t="s">
        <v>83</v>
      </c>
      <c r="N38" s="6">
        <v>0.1062553556126821</v>
      </c>
    </row>
    <row r="39" spans="2:14" ht="28.8" x14ac:dyDescent="0.3">
      <c r="B39" s="5" t="s">
        <v>26</v>
      </c>
      <c r="C39" s="18" t="s">
        <v>62</v>
      </c>
      <c r="D39" s="1">
        <v>3.3999999999999995</v>
      </c>
      <c r="E39" s="6">
        <f t="shared" si="0"/>
        <v>1.3333333333333331E-2</v>
      </c>
      <c r="G39" s="5" t="s">
        <v>18</v>
      </c>
      <c r="H39" s="18" t="s">
        <v>62</v>
      </c>
      <c r="I39" s="1">
        <v>0.4</v>
      </c>
      <c r="J39" s="6">
        <f t="shared" si="1"/>
        <v>3.4275921165381321E-3</v>
      </c>
      <c r="L39" s="5" t="s">
        <v>31</v>
      </c>
      <c r="M39" s="21" t="s">
        <v>84</v>
      </c>
      <c r="N39" s="6">
        <v>3.9417309340188514E-2</v>
      </c>
    </row>
    <row r="40" spans="2:14" x14ac:dyDescent="0.3">
      <c r="D40" s="1">
        <v>255.00000000000006</v>
      </c>
      <c r="E40" s="6">
        <f>SUM(E9:E39)</f>
        <v>1.0000000000000002</v>
      </c>
      <c r="I40" s="9">
        <v>116.69999999999999</v>
      </c>
      <c r="J40" s="6">
        <f>SUM(J9:J39)</f>
        <v>1</v>
      </c>
      <c r="N40" s="6">
        <v>0.99999999999999989</v>
      </c>
    </row>
    <row r="42" spans="2:14" x14ac:dyDescent="0.3">
      <c r="B42" s="24" t="s">
        <v>61</v>
      </c>
      <c r="C42" s="24" t="s">
        <v>50</v>
      </c>
      <c r="G42" s="24" t="s">
        <v>61</v>
      </c>
      <c r="H42" s="24" t="s">
        <v>50</v>
      </c>
    </row>
    <row r="43" spans="2:14" x14ac:dyDescent="0.3">
      <c r="B43" s="5" t="s">
        <v>63</v>
      </c>
      <c r="C43" s="6">
        <f>SUM(E9:E11)</f>
        <v>0.42078431372549019</v>
      </c>
      <c r="G43" s="5" t="s">
        <v>63</v>
      </c>
      <c r="H43" s="6">
        <f>SUM(J9:J11)</f>
        <v>0</v>
      </c>
    </row>
    <row r="44" spans="2:14" x14ac:dyDescent="0.3">
      <c r="B44" s="5" t="s">
        <v>64</v>
      </c>
      <c r="C44" s="6">
        <f>SUM(E12:E15)</f>
        <v>4.9019607843137254E-2</v>
      </c>
      <c r="G44" s="5" t="s">
        <v>64</v>
      </c>
      <c r="H44" s="6">
        <f>SUM(J12:J15)</f>
        <v>8.5689802913453304E-4</v>
      </c>
    </row>
    <row r="45" spans="2:14" x14ac:dyDescent="0.3">
      <c r="B45" s="5" t="s">
        <v>78</v>
      </c>
      <c r="C45" s="6">
        <f>SUM(E16:E19)</f>
        <v>0.11019607843137255</v>
      </c>
      <c r="G45" s="5" t="s">
        <v>78</v>
      </c>
      <c r="H45" s="6">
        <f>SUM(J16:J19)</f>
        <v>0.97943444730077112</v>
      </c>
    </row>
    <row r="46" spans="2:14" x14ac:dyDescent="0.3">
      <c r="B46" s="5" t="s">
        <v>34</v>
      </c>
      <c r="C46" s="6">
        <f>SUM(E20:E26)</f>
        <v>0.11294117647058824</v>
      </c>
      <c r="G46" s="5" t="s">
        <v>34</v>
      </c>
      <c r="H46" s="6">
        <f>SUM(J20:J26)</f>
        <v>6.855184233076266E-3</v>
      </c>
    </row>
    <row r="47" spans="2:14" x14ac:dyDescent="0.3">
      <c r="B47" s="5" t="s">
        <v>62</v>
      </c>
      <c r="C47" s="6">
        <f>SUM(E27:E39)</f>
        <v>0.30705882352941172</v>
      </c>
      <c r="G47" s="5" t="s">
        <v>62</v>
      </c>
      <c r="H47" s="6">
        <f>SUM(J27:J39)</f>
        <v>1.2853470437017997E-2</v>
      </c>
    </row>
    <row r="48" spans="2:14" x14ac:dyDescent="0.3">
      <c r="C48" s="1">
        <f>SUM(C43:C47)</f>
        <v>0.99999999999999989</v>
      </c>
      <c r="H48" s="1">
        <f>SUM(H43:H47)</f>
        <v>1</v>
      </c>
    </row>
  </sheetData>
  <sortState xmlns:xlrd2="http://schemas.microsoft.com/office/spreadsheetml/2017/richdata2" ref="B9:E39">
    <sortCondition ref="C9:C39"/>
  </sortState>
  <mergeCells count="4">
    <mergeCell ref="B7:E7"/>
    <mergeCell ref="G7:J7"/>
    <mergeCell ref="L2:O2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Landfill Summary</vt:lpstr>
      <vt:lpstr>Recycle Summary by Fate</vt:lpstr>
      <vt:lpstr>Recycle Summary by Type</vt:lpstr>
      <vt:lpstr>Academic</vt:lpstr>
      <vt:lpstr>Academic Lab</vt:lpstr>
      <vt:lpstr>Multi_Activity</vt:lpstr>
      <vt:lpstr>Student Living</vt:lpstr>
      <vt:lpstr>Union</vt:lpstr>
      <vt:lpstr>ARC</vt:lpstr>
      <vt:lpstr>LAR-Allen</vt:lpstr>
      <vt:lpstr>BIF</vt:lpstr>
      <vt:lpstr>CIF</vt:lpstr>
      <vt:lpstr>Noyes</vt:lpstr>
      <vt:lpstr>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Feher, Savannah</dc:creator>
  <cp:lastModifiedBy>Feher, Savannah</cp:lastModifiedBy>
  <dcterms:created xsi:type="dcterms:W3CDTF">2023-10-24T23:51:03Z</dcterms:created>
  <dcterms:modified xsi:type="dcterms:W3CDTF">2024-01-26T13:13:51Z</dcterms:modified>
</cp:coreProperties>
</file>