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.fs.illinois.edu\spurlock\Energy Usage Reports\"/>
    </mc:Choice>
  </mc:AlternateContent>
  <xr:revisionPtr revIDLastSave="0" documentId="13_ncr:1_{5C5074C5-4A4E-4F86-9C58-F6CCFE5E6669}" xr6:coauthVersionLast="47" xr6:coauthVersionMax="47" xr10:uidLastSave="{00000000-0000-0000-0000-000000000000}"/>
  <bookViews>
    <workbookView xWindow="-110" yWindow="-110" windowWidth="25820" windowHeight="14020" xr2:uid="{09556A6E-1871-45A2-9D16-182B5BE233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1" l="1"/>
  <c r="N4" i="1" s="1"/>
  <c r="B12" i="1" s="1"/>
  <c r="M3" i="1"/>
  <c r="M4" i="1" s="1"/>
  <c r="L4" i="1"/>
  <c r="D4" i="1"/>
  <c r="B14" i="1" s="1"/>
  <c r="J3" i="1" l="1"/>
  <c r="J4" i="1" s="1"/>
  <c r="B10" i="1" s="1"/>
  <c r="G3" i="1"/>
  <c r="G4" i="1" s="1"/>
  <c r="B13" i="1" s="1"/>
  <c r="C4" i="1"/>
  <c r="E4" i="1"/>
  <c r="F4" i="1"/>
  <c r="H4" i="1"/>
  <c r="I4" i="1"/>
  <c r="K4" i="1"/>
  <c r="B11" i="1" s="1"/>
  <c r="O4" i="1"/>
  <c r="B4" i="1"/>
  <c r="B8" i="1" s="1"/>
  <c r="B9" i="1" l="1"/>
  <c r="B15" i="1" s="1"/>
  <c r="C14" i="1" s="1"/>
  <c r="C13" i="1" l="1"/>
  <c r="C8" i="1"/>
  <c r="C9" i="1"/>
  <c r="C12" i="1"/>
  <c r="C10" i="1"/>
  <c r="C11" i="1"/>
</calcChain>
</file>

<file path=xl/sharedStrings.xml><?xml version="1.0" encoding="utf-8"?>
<sst xmlns="http://schemas.openxmlformats.org/spreadsheetml/2006/main" count="35" uniqueCount="35">
  <si>
    <t>FY</t>
  </si>
  <si>
    <t>COAL BURNED USAGE (TONS)</t>
  </si>
  <si>
    <t>ALL VENDOR &amp; UI GAS USAGE (THERMS)</t>
  </si>
  <si>
    <t>APP FUEL OIL USAGE (GAL)</t>
  </si>
  <si>
    <t>NON-APP FUEL OIL USAGE (GAL)</t>
  </si>
  <si>
    <t>ENERGY FARM / CROP SCIENCES MISCANTHUS GRASS USAGE (TON)</t>
  </si>
  <si>
    <t>PHOENIX SOLAR FARM #1 USAGE (KWH)</t>
  </si>
  <si>
    <t>TOTAL PURCHASED ELECTRIC USAGE (KWH)</t>
  </si>
  <si>
    <t>SOLAR FARM #2 USAGE (KWH)</t>
  </si>
  <si>
    <t>Rail Splitter Wind PPA USAGE (KWH)</t>
  </si>
  <si>
    <t>Conversion to MMBTU</t>
  </si>
  <si>
    <t>MMBTU</t>
  </si>
  <si>
    <t>1 ton of miscanthus can produce 1.8 MWs of electricity or.7 tons of coal.</t>
  </si>
  <si>
    <t>Coal Burned on Campus</t>
  </si>
  <si>
    <t xml:space="preserve">Purchased Solar Power </t>
  </si>
  <si>
    <t>Solar Power Generated on Campus</t>
  </si>
  <si>
    <t>Purchased Wind Power</t>
  </si>
  <si>
    <t>Purchased Grid Power</t>
  </si>
  <si>
    <t>Biomass Boiler and Solar Thermal</t>
  </si>
  <si>
    <t>Natural Gas Burned on Campus</t>
  </si>
  <si>
    <t>Solar Farm 3.0 Proposed</t>
  </si>
  <si>
    <t>Total</t>
  </si>
  <si>
    <t>MMBTUs</t>
  </si>
  <si>
    <t>APP GAS BURNED USAGE</t>
  </si>
  <si>
    <t>Petascale Electric (KWH)</t>
  </si>
  <si>
    <t>IP MAIN 
SUB DS4 SCALED USAGE (KWH)</t>
  </si>
  <si>
    <t>IP MAIN 
SUB DS4 SCALED USAGE less Rail Splitter Wind and Petscale (KWH)</t>
  </si>
  <si>
    <t>Assumptions</t>
  </si>
  <si>
    <t>Solar Farm 1 and 2</t>
  </si>
  <si>
    <t>Solar Farm 3 Proposed</t>
  </si>
  <si>
    <t>Abbott Coal</t>
  </si>
  <si>
    <t>Rail Splitter</t>
  </si>
  <si>
    <t>DS4 less Petscale (does not include small bills)</t>
  </si>
  <si>
    <t>Just Biomass Boiler</t>
  </si>
  <si>
    <t>Just Abbott Gas (does not include small bills)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</si>
</sst>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locked="0"/>
    </xf>
    <xf numFmtId="0" fontId="3" fillId="3" borderId="0" xfId="0" applyFont="1" applyFill="1" applyAlignment="1" applyProtection="1">
      <alignment horizontal="center"/>
      <protection locked="0"/>
    </xf>
    <xf numFmtId="3" fontId="2" fillId="2" borderId="1" xfId="0" applyNumberFormat="1" applyFont="1" applyFill="1" applyBorder="1" applyAlignment="1" applyProtection="1">
      <alignment horizontal="center" wrapText="1"/>
      <protection locked="0"/>
    </xf>
    <xf numFmtId="41" fontId="2" fillId="4" borderId="1" xfId="0" applyNumberFormat="1" applyFont="1" applyFill="1" applyBorder="1" applyAlignment="1" applyProtection="1">
      <alignment horizontal="center" wrapText="1"/>
      <protection locked="0"/>
    </xf>
    <xf numFmtId="37" fontId="2" fillId="4" borderId="1" xfId="0" applyNumberFormat="1" applyFont="1" applyFill="1" applyBorder="1" applyAlignment="1" applyProtection="1">
      <alignment horizontal="center" wrapText="1"/>
      <protection locked="0"/>
    </xf>
    <xf numFmtId="164" fontId="0" fillId="0" borderId="0" xfId="1" applyNumberFormat="1" applyFont="1"/>
    <xf numFmtId="0" fontId="0" fillId="0" borderId="1" xfId="0" applyBorder="1"/>
    <xf numFmtId="164" fontId="0" fillId="0" borderId="0" xfId="0" applyNumberFormat="1"/>
    <xf numFmtId="10" fontId="0" fillId="0" borderId="0" xfId="2" applyNumberFormat="1" applyFont="1"/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5">
    <dxf>
      <fill>
        <patternFill patternType="solid">
          <fgColor indexed="57"/>
          <bgColor indexed="40"/>
        </patternFill>
      </fill>
    </dxf>
    <dxf>
      <fill>
        <patternFill patternType="solid">
          <fgColor indexed="57"/>
          <bgColor indexed="40"/>
        </patternFill>
      </fill>
    </dxf>
    <dxf>
      <fill>
        <patternFill patternType="solid">
          <fgColor indexed="57"/>
          <bgColor indexed="40"/>
        </patternFill>
      </fill>
    </dxf>
    <dxf>
      <fill>
        <patternFill patternType="solid">
          <fgColor indexed="57"/>
          <bgColor indexed="40"/>
        </patternFill>
      </fill>
    </dxf>
    <dxf>
      <fill>
        <patternFill patternType="solid">
          <fgColor indexed="57"/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9242212355294771E-2"/>
          <c:y val="8.3483550590721448E-2"/>
          <c:w val="0.59492851822997861"/>
          <c:h val="0.8172951971508564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6FF2-4634-AD3C-18BC271168E8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FF2-4634-AD3C-18BC271168E8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FF2-4634-AD3C-18BC271168E8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6FF2-4634-AD3C-18BC271168E8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6FF2-4634-AD3C-18BC271168E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FF2-4634-AD3C-18BC271168E8}"/>
              </c:ext>
            </c:extLst>
          </c:dPt>
          <c:dPt>
            <c:idx val="6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FF2-4634-AD3C-18BC271168E8}"/>
              </c:ext>
            </c:extLst>
          </c:dPt>
          <c:dLbls>
            <c:dLbl>
              <c:idx val="0"/>
              <c:layout>
                <c:manualLayout>
                  <c:x val="0.16780896881454249"/>
                  <c:y val="-9.4684167872122291E-2"/>
                </c:manualLayout>
              </c:layout>
              <c:tx>
                <c:rich>
                  <a:bodyPr/>
                  <a:lstStyle/>
                  <a:p>
                    <a:fld id="{79D56939-899D-452F-93FE-EA0F0EDB1362}" type="CATEGORYNAME">
                      <a:rPr lang="en-US" sz="1000" b="1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5FEB215B-D5FB-4505-AFB5-37DBD4E2A83C}" type="PERCENTAGE">
                      <a:rPr lang="en-US" sz="1000" b="1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31621051059945"/>
                      <c:h val="0.1060548071896557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6FF2-4634-AD3C-18BC271168E8}"/>
                </c:ext>
              </c:extLst>
            </c:dLbl>
            <c:dLbl>
              <c:idx val="1"/>
              <c:layout>
                <c:manualLayout>
                  <c:x val="0.19118550862601114"/>
                  <c:y val="-2.2478580616273527E-2"/>
                </c:manualLayout>
              </c:layout>
              <c:tx>
                <c:rich>
                  <a:bodyPr/>
                  <a:lstStyle/>
                  <a:p>
                    <a:fld id="{1FB5C1E2-DEB7-4976-9F9E-E7F6AC0B11B7}" type="CATEGORYNAME">
                      <a:rPr lang="en-US" sz="1000" b="1"/>
                      <a:pPr/>
                      <a:t>[CATEGORY NAME]</a:t>
                    </a:fld>
                    <a:r>
                      <a:rPr lang="en-US" sz="1000" b="1" baseline="0"/>
                      <a:t>
</a:t>
                    </a:r>
                    <a:fld id="{C7DC03FE-EB52-47EB-8AA9-530B55D3BA9A}" type="PERCENTAGE">
                      <a:rPr lang="en-US" sz="1000" b="1" baseline="0"/>
                      <a:pPr/>
                      <a:t>[PERCENTAGE]</a:t>
                    </a:fld>
                    <a:endParaRPr lang="en-US" sz="1000" b="1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94037814427933"/>
                      <c:h val="0.1349105075255086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6FF2-4634-AD3C-18BC271168E8}"/>
                </c:ext>
              </c:extLst>
            </c:dLbl>
            <c:dLbl>
              <c:idx val="2"/>
              <c:layout>
                <c:manualLayout>
                  <c:x val="0.16562672044399371"/>
                  <c:y val="-1.5221372872828631E-3"/>
                </c:manualLayout>
              </c:layout>
              <c:tx>
                <c:rich>
                  <a:bodyPr/>
                  <a:lstStyle/>
                  <a:p>
                    <a:fld id="{67BC1F51-A7C1-4204-8A40-B05398DEE13E}" type="CATEGORYNAME">
                      <a:rPr lang="en-US" sz="1000" b="1"/>
                      <a:pPr/>
                      <a:t>[CATEGORY NAME]</a:t>
                    </a:fld>
                    <a:r>
                      <a:rPr lang="en-US" sz="1000" b="1" baseline="0"/>
                      <a:t>
</a:t>
                    </a:r>
                    <a:fld id="{A244B7D3-7C45-42D0-85D6-232A2A90BD0A}" type="PERCENTAGE">
                      <a:rPr lang="en-US" sz="1000" b="1" baseline="0"/>
                      <a:pPr/>
                      <a:t>[PERCENTAGE]</a:t>
                    </a:fld>
                    <a:endParaRPr lang="en-US" sz="1000" b="1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3215055478973"/>
                      <c:h val="0.1403650210521528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6FF2-4634-AD3C-18BC271168E8}"/>
                </c:ext>
              </c:extLst>
            </c:dLbl>
            <c:dLbl>
              <c:idx val="3"/>
              <c:layout>
                <c:manualLayout>
                  <c:x val="0.14682845968790187"/>
                  <c:y val="9.4508822613382781E-3"/>
                </c:manualLayout>
              </c:layout>
              <c:tx>
                <c:rich>
                  <a:bodyPr/>
                  <a:lstStyle/>
                  <a:p>
                    <a:fld id="{AA6DB50D-65F6-4B73-B507-2E1E0131B9AE}" type="CATEGORYNAME">
                      <a:rPr lang="en-US" sz="1000" b="1"/>
                      <a:pPr/>
                      <a:t>[CATEGORY NAME]</a:t>
                    </a:fld>
                    <a:r>
                      <a:rPr lang="en-US" sz="1000" b="1" baseline="0"/>
                      <a:t>
</a:t>
                    </a:r>
                    <a:fld id="{CE4B87A6-091E-4B9A-AA00-6977C7AB05A5}" type="PERCENTAGE">
                      <a:rPr lang="en-US" sz="1000" b="1" baseline="0"/>
                      <a:pPr/>
                      <a:t>[PERCENTAGE]</a:t>
                    </a:fld>
                    <a:endParaRPr lang="en-US" sz="1000" b="1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6FF2-4634-AD3C-18BC271168E8}"/>
                </c:ext>
              </c:extLst>
            </c:dLbl>
            <c:dLbl>
              <c:idx val="4"/>
              <c:layout>
                <c:manualLayout>
                  <c:x val="0.15274453193850646"/>
                  <c:y val="1.8399066807989299E-2"/>
                </c:manualLayout>
              </c:layout>
              <c:tx>
                <c:rich>
                  <a:bodyPr/>
                  <a:lstStyle/>
                  <a:p>
                    <a:fld id="{C5F020F2-0AC8-43CB-8446-58FF581F4C80}" type="CATEGORYNAME">
                      <a:rPr lang="en-US" sz="1000" b="1"/>
                      <a:pPr/>
                      <a:t>[CATEGORY NAME]</a:t>
                    </a:fld>
                    <a:r>
                      <a:rPr lang="en-US" sz="1000" b="1" baseline="0"/>
                      <a:t>
</a:t>
                    </a:r>
                    <a:fld id="{F949CA4D-8D88-4E28-BE7A-B4552A66D273}" type="PERCENTAGE">
                      <a:rPr lang="en-US" sz="1000" b="1" baseline="0"/>
                      <a:pPr/>
                      <a:t>[PERCENTAGE]</a:t>
                    </a:fld>
                    <a:endParaRPr lang="en-US" sz="1000" b="1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683169808179593"/>
                      <c:h val="0.1174915451438214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6FF2-4634-AD3C-18BC271168E8}"/>
                </c:ext>
              </c:extLst>
            </c:dLbl>
            <c:dLbl>
              <c:idx val="5"/>
              <c:layout>
                <c:manualLayout>
                  <c:x val="0.17370760172024088"/>
                  <c:y val="7.1860266557838323E-2"/>
                </c:manualLayout>
              </c:layout>
              <c:tx>
                <c:rich>
                  <a:bodyPr/>
                  <a:lstStyle/>
                  <a:p>
                    <a:fld id="{097578F6-ADA7-4628-BCF3-B4A37244489D}" type="CATEGORYNAME">
                      <a:rPr lang="en-US" sz="1000" b="1"/>
                      <a:pPr/>
                      <a:t>[CATEGORY NAME]</a:t>
                    </a:fld>
                    <a:r>
                      <a:rPr lang="en-US" sz="1000" b="1" baseline="0"/>
                      <a:t>
</a:t>
                    </a:r>
                    <a:fld id="{853F6D0F-EAE2-413A-AC87-3D6C63A964EC}" type="PERCENTAGE">
                      <a:rPr lang="en-US" sz="1000" b="1" baseline="0"/>
                      <a:pPr/>
                      <a:t>[PERCENTAGE]</a:t>
                    </a:fld>
                    <a:endParaRPr lang="en-US" sz="1000" b="1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225498560958828"/>
                      <c:h val="0.1034594781515529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FF2-4634-AD3C-18BC271168E8}"/>
                </c:ext>
              </c:extLst>
            </c:dLbl>
            <c:dLbl>
              <c:idx val="6"/>
              <c:layout>
                <c:manualLayout>
                  <c:x val="0.77368405860461786"/>
                  <c:y val="0.30973098030598056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9C7000E-5863-40E4-8F71-AE3550B1D7FA}" type="CATEGORYNAME">
                      <a:rPr lang="en-US" sz="1000" b="1"/>
                      <a:pPr>
                        <a:defRPr/>
                      </a:pPr>
                      <a:t>[CATEGORY NAME]</a:t>
                    </a:fld>
                    <a:r>
                      <a:rPr lang="en-US" sz="1000" b="1" baseline="0"/>
                      <a:t>
</a:t>
                    </a:r>
                    <a:fld id="{0B623F4B-4F2F-4015-915E-539A1A9DBD80}" type="PERCENTAGE">
                      <a:rPr lang="en-US" sz="1000" b="1" baseline="0"/>
                      <a:pPr>
                        <a:defRPr/>
                      </a:pPr>
                      <a:t>[PERCENTAGE]</a:t>
                    </a:fld>
                    <a:endParaRPr lang="en-US" sz="1000" b="1" baseline="0"/>
                  </a:p>
                </c:rich>
              </c:tx>
              <c:numFmt formatCode="0.00%" sourceLinked="0"/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95465"/>
                        <a:gd name="adj2" fmla="val -84534"/>
                      </a:avLst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FF2-4634-AD3C-18BC271168E8}"/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Sheet1!$A$8:$A$14</c:f>
              <c:strCache>
                <c:ptCount val="7"/>
                <c:pt idx="0">
                  <c:v>Coal Burned on Campus</c:v>
                </c:pt>
                <c:pt idx="1">
                  <c:v>Solar Power Generated on Campus</c:v>
                </c:pt>
                <c:pt idx="2">
                  <c:v>Purchased Solar Power </c:v>
                </c:pt>
                <c:pt idx="3">
                  <c:v>Purchased Wind Power</c:v>
                </c:pt>
                <c:pt idx="4">
                  <c:v>Purchased Grid Power</c:v>
                </c:pt>
                <c:pt idx="5">
                  <c:v>Biomass Boiler and Solar Thermal</c:v>
                </c:pt>
                <c:pt idx="6">
                  <c:v>Natural Gas Burned on Campus</c:v>
                </c:pt>
              </c:strCache>
            </c:strRef>
          </c:cat>
          <c:val>
            <c:numRef>
              <c:f>Sheet1!$B$8:$B$14</c:f>
              <c:numCache>
                <c:formatCode>_(* #,##0_);_(* \(#,##0\);_(* "-"??_);_(@_)</c:formatCode>
                <c:ptCount val="7"/>
                <c:pt idx="0">
                  <c:v>149299.71474000002</c:v>
                </c:pt>
                <c:pt idx="1">
                  <c:v>91218.86522004001</c:v>
                </c:pt>
                <c:pt idx="2">
                  <c:v>307080</c:v>
                </c:pt>
                <c:pt idx="3">
                  <c:v>85579.442800000004</c:v>
                </c:pt>
                <c:pt idx="4">
                  <c:v>244879.13259023998</c:v>
                </c:pt>
                <c:pt idx="5">
                  <c:v>1591.9180200000001</c:v>
                </c:pt>
                <c:pt idx="6">
                  <c:v>3543025.5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2-4634-AD3C-18BC27116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2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701674</xdr:colOff>
      <xdr:row>16</xdr:row>
      <xdr:rowOff>3174</xdr:rowOff>
    </xdr:from>
    <xdr:to>
      <xdr:col>10</xdr:col>
      <xdr:colOff>666750</xdr:colOff>
      <xdr:row>42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75F905-3DD0-B0D2-F5D1-5C8ED1B4B9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BC29D-F150-400F-B778-7E62608AD216}">
  <dimension ref="A1:O15"/>
  <sheetViews>
    <sheetView tabSelected="1" topLeftCell="A6" workbookViewId="0">
      <selection activeCell="Q1" sqref="Q1:R1"/>
    </sheetView>
  </sheetViews>
  <sheetFormatPr defaultRowHeight="14.5" x14ac:dyDescent="0.35"/>
  <cols>
    <col min="1" max="1" width="30.26953125" customWidth="1"/>
    <col min="2" max="2" width="11.08984375" customWidth="1"/>
    <col min="3" max="3" width="13.6328125" bestFit="1" customWidth="1"/>
    <col min="4" max="4" width="13.6328125" customWidth="1"/>
    <col min="5" max="6" width="8.81640625" bestFit="1" customWidth="1"/>
    <col min="7" max="7" width="11" customWidth="1"/>
    <col min="8" max="8" width="12.54296875" bestFit="1" customWidth="1"/>
    <col min="9" max="9" width="13.6328125" bestFit="1" customWidth="1"/>
    <col min="10" max="10" width="13.6328125" customWidth="1"/>
    <col min="11" max="11" width="13.6328125" bestFit="1" customWidth="1"/>
    <col min="12" max="14" width="13.6328125" customWidth="1"/>
    <col min="15" max="15" width="14.6328125" bestFit="1" customWidth="1"/>
  </cols>
  <sheetData>
    <row r="1" spans="1:15" ht="64" x14ac:dyDescent="0.35">
      <c r="A1" s="1" t="s">
        <v>0</v>
      </c>
      <c r="B1" s="3" t="s">
        <v>1</v>
      </c>
      <c r="C1" s="3" t="s">
        <v>2</v>
      </c>
      <c r="D1" s="3" t="s">
        <v>23</v>
      </c>
      <c r="E1" s="4" t="s">
        <v>3</v>
      </c>
      <c r="F1" s="4" t="s">
        <v>4</v>
      </c>
      <c r="G1" s="4" t="s">
        <v>5</v>
      </c>
      <c r="H1" s="5" t="s">
        <v>6</v>
      </c>
      <c r="I1" s="5" t="s">
        <v>8</v>
      </c>
      <c r="J1" s="5" t="s">
        <v>20</v>
      </c>
      <c r="K1" s="5" t="s">
        <v>9</v>
      </c>
      <c r="L1" s="5" t="s">
        <v>25</v>
      </c>
      <c r="M1" s="5" t="s">
        <v>24</v>
      </c>
      <c r="N1" s="5" t="s">
        <v>26</v>
      </c>
      <c r="O1" s="5" t="s">
        <v>7</v>
      </c>
    </row>
    <row r="2" spans="1:15" x14ac:dyDescent="0.35">
      <c r="A2" s="2">
        <v>2022</v>
      </c>
      <c r="B2" s="6">
        <v>6834.1900000000005</v>
      </c>
      <c r="C2" s="6">
        <v>38133309.670000002</v>
      </c>
      <c r="D2" s="6">
        <v>35430255</v>
      </c>
      <c r="E2" s="6">
        <v>0</v>
      </c>
      <c r="F2" s="6">
        <v>0</v>
      </c>
      <c r="G2" s="6">
        <v>104.10000000000001</v>
      </c>
      <c r="H2" s="6">
        <v>7267350</v>
      </c>
      <c r="I2" s="6">
        <v>19467370.170000002</v>
      </c>
      <c r="J2" s="6">
        <v>90000000</v>
      </c>
      <c r="K2" s="6">
        <v>25081900</v>
      </c>
      <c r="L2" s="6">
        <v>135140579</v>
      </c>
      <c r="M2" s="6">
        <v>38288710.480000004</v>
      </c>
      <c r="N2" s="6">
        <f>L2-K2-M2</f>
        <v>71769968.519999996</v>
      </c>
      <c r="O2" s="6">
        <v>181165008.17000002</v>
      </c>
    </row>
    <row r="3" spans="1:15" x14ac:dyDescent="0.35">
      <c r="A3" t="s">
        <v>10</v>
      </c>
      <c r="B3" s="7">
        <v>21.846</v>
      </c>
      <c r="C3" s="7">
        <v>0.1</v>
      </c>
      <c r="D3" s="7">
        <v>0.1</v>
      </c>
      <c r="E3" s="7">
        <v>0.1386</v>
      </c>
      <c r="F3" s="7">
        <v>0.1386</v>
      </c>
      <c r="G3" s="7">
        <f>B3*0.7</f>
        <v>15.292199999999999</v>
      </c>
      <c r="H3" s="7">
        <v>3.4120000000000001E-3</v>
      </c>
      <c r="I3" s="7">
        <v>3.4120000000000001E-3</v>
      </c>
      <c r="J3" s="7">
        <f>0.003412</f>
        <v>3.4120000000000001E-3</v>
      </c>
      <c r="K3" s="7">
        <v>3.4120000000000001E-3</v>
      </c>
      <c r="L3" s="7">
        <v>3.4120000000000001E-3</v>
      </c>
      <c r="M3" s="7">
        <f>N3</f>
        <v>3.4120000000000001E-3</v>
      </c>
      <c r="N3" s="7">
        <v>3.4120000000000001E-3</v>
      </c>
      <c r="O3" s="7">
        <v>3.4120000000000001E-3</v>
      </c>
    </row>
    <row r="4" spans="1:15" x14ac:dyDescent="0.35">
      <c r="A4" t="s">
        <v>11</v>
      </c>
      <c r="B4" s="8">
        <f>B2*B3</f>
        <v>149299.71474000002</v>
      </c>
      <c r="C4" s="8">
        <f t="shared" ref="C4:O4" si="0">C2*C3</f>
        <v>3813330.9670000002</v>
      </c>
      <c r="D4" s="8">
        <f t="shared" si="0"/>
        <v>3543025.5</v>
      </c>
      <c r="E4" s="8">
        <f t="shared" si="0"/>
        <v>0</v>
      </c>
      <c r="F4" s="8">
        <f t="shared" si="0"/>
        <v>0</v>
      </c>
      <c r="G4" s="8">
        <f t="shared" si="0"/>
        <v>1591.9180200000001</v>
      </c>
      <c r="H4" s="8">
        <f t="shared" si="0"/>
        <v>24796.198200000003</v>
      </c>
      <c r="I4" s="8">
        <f t="shared" si="0"/>
        <v>66422.667020040011</v>
      </c>
      <c r="J4" s="8">
        <f t="shared" ref="J4" si="1">J2*J3</f>
        <v>307080</v>
      </c>
      <c r="K4" s="8">
        <f t="shared" si="0"/>
        <v>85579.442800000004</v>
      </c>
      <c r="L4" s="8">
        <f t="shared" si="0"/>
        <v>461099.65554800001</v>
      </c>
      <c r="M4" s="8">
        <f>M2*M3</f>
        <v>130641.08015776002</v>
      </c>
      <c r="N4" s="8">
        <f t="shared" ref="N4" si="2">N2*N3</f>
        <v>244879.13259023998</v>
      </c>
      <c r="O4" s="8">
        <f t="shared" si="0"/>
        <v>618135.00787604006</v>
      </c>
    </row>
    <row r="5" spans="1:15" x14ac:dyDescent="0.35">
      <c r="G5" t="s">
        <v>12</v>
      </c>
    </row>
    <row r="7" spans="1:15" x14ac:dyDescent="0.35">
      <c r="B7" s="10" t="s">
        <v>22</v>
      </c>
      <c r="D7" t="s">
        <v>27</v>
      </c>
    </row>
    <row r="8" spans="1:15" x14ac:dyDescent="0.35">
      <c r="A8" t="s">
        <v>13</v>
      </c>
      <c r="B8" s="8">
        <f>B4</f>
        <v>149299.71474000002</v>
      </c>
      <c r="C8" s="9">
        <f>B8/$B$15</f>
        <v>3.3757788926854465E-2</v>
      </c>
      <c r="D8" s="9" t="s">
        <v>30</v>
      </c>
    </row>
    <row r="9" spans="1:15" x14ac:dyDescent="0.35">
      <c r="A9" t="s">
        <v>15</v>
      </c>
      <c r="B9" s="8">
        <f>I4+H4</f>
        <v>91218.86522004001</v>
      </c>
      <c r="C9" s="9">
        <f>B9/$B$15</f>
        <v>2.0625271813866936E-2</v>
      </c>
      <c r="D9" s="9" t="s">
        <v>28</v>
      </c>
    </row>
    <row r="10" spans="1:15" x14ac:dyDescent="0.35">
      <c r="A10" t="s">
        <v>14</v>
      </c>
      <c r="B10" s="8">
        <f>J4</f>
        <v>307080</v>
      </c>
      <c r="C10" s="9">
        <f>B10/$B$15</f>
        <v>6.943309866138106E-2</v>
      </c>
      <c r="D10" s="9" t="s">
        <v>29</v>
      </c>
    </row>
    <row r="11" spans="1:15" x14ac:dyDescent="0.35">
      <c r="A11" t="s">
        <v>16</v>
      </c>
      <c r="B11" s="8">
        <f>K4</f>
        <v>85579.442800000004</v>
      </c>
      <c r="C11" s="9">
        <f>B11/$B$15</f>
        <v>1.9350155970165483E-2</v>
      </c>
      <c r="D11" s="9" t="s">
        <v>31</v>
      </c>
    </row>
    <row r="12" spans="1:15" x14ac:dyDescent="0.35">
      <c r="A12" t="s">
        <v>17</v>
      </c>
      <c r="B12" s="8">
        <f>N4</f>
        <v>244879.13259023998</v>
      </c>
      <c r="C12" s="9">
        <f>B12/$B$15</f>
        <v>5.5369014501926356E-2</v>
      </c>
      <c r="D12" s="9" t="s">
        <v>32</v>
      </c>
    </row>
    <row r="13" spans="1:15" x14ac:dyDescent="0.35">
      <c r="A13" t="s">
        <v>18</v>
      </c>
      <c r="B13" s="8">
        <f>G4</f>
        <v>1591.9180200000001</v>
      </c>
      <c r="C13" s="9">
        <f>B13/$B$15</f>
        <v>3.5994464290572617E-4</v>
      </c>
      <c r="D13" s="9" t="s">
        <v>33</v>
      </c>
    </row>
    <row r="14" spans="1:15" x14ac:dyDescent="0.35">
      <c r="A14" t="s">
        <v>19</v>
      </c>
      <c r="B14" s="8">
        <f>D4</f>
        <v>3543025.5</v>
      </c>
      <c r="C14" s="9">
        <f>B14/$B$15</f>
        <v>0.80110472548290002</v>
      </c>
      <c r="D14" s="9" t="s">
        <v>34</v>
      </c>
    </row>
    <row r="15" spans="1:15" x14ac:dyDescent="0.35">
      <c r="A15" t="s">
        <v>21</v>
      </c>
      <c r="B15" s="8">
        <f>SUM(B8:B14)</f>
        <v>4422674.5733702797</v>
      </c>
    </row>
  </sheetData>
  <conditionalFormatting sqref="A1:A2 H1:O1">
    <cfRule type="expression" dxfId="4" priority="10" stopIfTrue="1">
      <formula>CELL("protect",A1)</formula>
    </cfRule>
  </conditionalFormatting>
  <conditionalFormatting sqref="B1:D1">
    <cfRule type="expression" dxfId="3" priority="8" stopIfTrue="1">
      <formula>CELL("protect",B1)</formula>
    </cfRule>
  </conditionalFormatting>
  <conditionalFormatting sqref="E1:F1">
    <cfRule type="expression" dxfId="2" priority="6" stopIfTrue="1">
      <formula>CELL("protect",E1)</formula>
    </cfRule>
  </conditionalFormatting>
  <conditionalFormatting sqref="G1">
    <cfRule type="expression" dxfId="1" priority="5" stopIfTrue="1">
      <formula>CELL("protect",G1)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Spurlock</dc:creator>
  <cp:lastModifiedBy>Anthony Spurlock</cp:lastModifiedBy>
  <dcterms:created xsi:type="dcterms:W3CDTF">2022-10-24T14:04:27Z</dcterms:created>
  <dcterms:modified xsi:type="dcterms:W3CDTF">2022-10-24T18:50:27Z</dcterms:modified>
</cp:coreProperties>
</file>