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5"/>
  <workbookPr/>
  <mc:AlternateContent xmlns:mc="http://schemas.openxmlformats.org/markup-compatibility/2006">
    <mc:Choice Requires="x15">
      <x15ac:absPath xmlns:x15ac="http://schemas.microsoft.com/office/spreadsheetml/2010/11/ac" url="https://uillinoisedu-my.sharepoint.com/personal/reneeel2_illinois_edu/Documents/"/>
    </mc:Choice>
  </mc:AlternateContent>
  <xr:revisionPtr revIDLastSave="0" documentId="8_{769C508C-FC71-4AD3-A6A9-A9D074572F8F}" xr6:coauthVersionLast="47" xr6:coauthVersionMax="47" xr10:uidLastSave="{00000000-0000-0000-0000-000000000000}"/>
  <bookViews>
    <workbookView xWindow="880" yWindow="500" windowWidth="27920" windowHeight="17500" firstSheet="1" activeTab="3" xr2:uid="{E35A9702-6F55-8142-A056-3BAA68500671}"/>
  </bookViews>
  <sheets>
    <sheet name="Spring 2023" sheetId="5" r:id="rId1"/>
    <sheet name="Robust Gear" sheetId="3" r:id="rId2"/>
    <sheet name="AMK" sheetId="4" r:id="rId3"/>
    <sheet name="2023-2025" sheetId="2" r:id="rId4"/>
  </sheets>
  <calcPr calcId="191028"/>
  <pivotCaches>
    <pivotCache cacheId="2896" r:id="rId5"/>
    <pivotCache cacheId="2897"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4" l="1"/>
  <c r="P16" i="4"/>
  <c r="P15" i="4"/>
  <c r="P14" i="4"/>
  <c r="P13" i="4"/>
  <c r="J22" i="3"/>
  <c r="J20" i="3"/>
  <c r="J19" i="3"/>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2" i="2"/>
  <c r="P18" i="4" l="1"/>
  <c r="J27" i="5"/>
  <c r="I26" i="5"/>
  <c r="J26" i="5" s="1"/>
  <c r="I25" i="5"/>
  <c r="J25" i="5" s="1"/>
  <c r="J24" i="5"/>
  <c r="I24" i="5"/>
  <c r="J23" i="5"/>
  <c r="I23" i="5"/>
  <c r="J22" i="5"/>
  <c r="I21" i="5"/>
  <c r="J21" i="5" s="1"/>
  <c r="I20" i="5"/>
  <c r="J20" i="5" s="1"/>
  <c r="I19" i="5"/>
  <c r="J19" i="5" s="1"/>
  <c r="I18" i="5"/>
  <c r="J18" i="5" s="1"/>
  <c r="I17" i="5"/>
  <c r="J17" i="5" s="1"/>
  <c r="I16" i="5"/>
  <c r="J16" i="5" s="1"/>
  <c r="I15" i="5"/>
  <c r="J15" i="5" s="1"/>
  <c r="I14" i="5"/>
  <c r="J14" i="5" s="1"/>
  <c r="I13" i="5"/>
  <c r="J13" i="5" s="1"/>
  <c r="I12" i="5"/>
  <c r="J12" i="5" s="1"/>
  <c r="I11" i="5"/>
  <c r="J11" i="5" s="1"/>
  <c r="I10" i="5"/>
  <c r="J10" i="5" s="1"/>
  <c r="I9" i="5"/>
  <c r="J9" i="5" s="1"/>
  <c r="I8" i="5"/>
  <c r="J8" i="5" s="1"/>
  <c r="J7" i="5"/>
  <c r="J6" i="5"/>
  <c r="I6" i="5"/>
  <c r="J5" i="5"/>
  <c r="I5" i="5"/>
  <c r="I4" i="5"/>
  <c r="J4" i="5" s="1"/>
  <c r="I3" i="5"/>
  <c r="J3" i="5" s="1"/>
  <c r="I2" i="5"/>
  <c r="A105" i="2"/>
  <c r="M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H122" i="2"/>
  <c r="H120" i="2"/>
  <c r="H123" i="2"/>
  <c r="H126" i="2"/>
  <c r="H124" i="2"/>
  <c r="H121" i="2"/>
  <c r="H125" i="2"/>
  <c r="A104" i="2" l="1"/>
  <c r="G129" i="2" l="1"/>
  <c r="H129" i="2" s="1"/>
  <c r="J23" i="3"/>
  <c r="J21" i="3"/>
  <c r="F128" i="2" l="1"/>
  <c r="H128" i="2" s="1"/>
  <c r="H130" i="2" s="1"/>
  <c r="A106" i="2"/>
</calcChain>
</file>

<file path=xl/sharedStrings.xml><?xml version="1.0" encoding="utf-8"?>
<sst xmlns="http://schemas.openxmlformats.org/spreadsheetml/2006/main" count="1339" uniqueCount="559">
  <si>
    <t>Date</t>
  </si>
  <si>
    <t xml:space="preserve">Requested By </t>
  </si>
  <si>
    <t>SSC</t>
  </si>
  <si>
    <t>Item Description</t>
  </si>
  <si>
    <t>Why?/Purpose</t>
  </si>
  <si>
    <t>Link</t>
  </si>
  <si>
    <t>Quantity</t>
  </si>
  <si>
    <t>Price ea.</t>
  </si>
  <si>
    <t>Subtotal</t>
  </si>
  <si>
    <t>Actual</t>
  </si>
  <si>
    <t>Akash Chandra</t>
  </si>
  <si>
    <t>MOSFET modules</t>
  </si>
  <si>
    <t>CAB011M12FM3, 1200V SIC H-BRIDGE MODULE</t>
  </si>
  <si>
    <t>Switching FETs for the custom inverter</t>
  </si>
  <si>
    <t>https://www.digikey.com/en/products/detail/CAB011M12FM3/1697-CAB011M12FM3-ND/13979744?utm_campaign=buynow&amp;utm_medium=aggregator&amp;curr=usd&amp;utm_source=octopart</t>
  </si>
  <si>
    <t>Michael Stoens</t>
  </si>
  <si>
    <t>Wire harness connectors and supplies</t>
  </si>
  <si>
    <t>Encoder Cable Ends</t>
  </si>
  <si>
    <t>Connectors to go on the end of motor encoders</t>
  </si>
  <si>
    <t>https://www.mouser.com/ProductDetail/TE-Connectivity/T4112012081-000?qs=93dPVOzcTpIc9zgp36cygw%3D%3D</t>
  </si>
  <si>
    <t>Encoder Cable Pass-Throughs</t>
  </si>
  <si>
    <t>Connectors to pass through inverter enclosure</t>
  </si>
  <si>
    <t>https://www.digikey.com/en/products/detail/phoenix-contact/1419425/4471277</t>
  </si>
  <si>
    <t>Solder DSub Connectors</t>
  </si>
  <si>
    <t>Connect Encoder Cables to AMK</t>
  </si>
  <si>
    <t>https://www.digikey.com/en/products/detail/norcomp-inc/171-015-103L001/858117</t>
  </si>
  <si>
    <t>Igus 4 Conductor Phase Cable CF35-UL-60-04. 4C X 10 Awg</t>
  </si>
  <si>
    <r>
      <rPr>
        <sz val="12"/>
        <color rgb="FF000000"/>
        <rFont val="Aptos Narrow"/>
        <family val="2"/>
        <scheme val="minor"/>
      </rPr>
      <t xml:space="preserve">Cable to connect to motor controllers to motors: </t>
    </r>
    <r>
      <rPr>
        <b/>
        <sz val="12"/>
        <color rgb="FF000000"/>
        <rFont val="Aptos Narrow"/>
        <family val="2"/>
        <scheme val="minor"/>
      </rPr>
      <t>1 Piece, 30FT</t>
    </r>
  </si>
  <si>
    <t>https://www.igus.com/product/1094?artNr=CF35-UL-60-04</t>
  </si>
  <si>
    <t>James Girup</t>
  </si>
  <si>
    <t>Size 20 contacts pins</t>
  </si>
  <si>
    <t>Need for LV connections</t>
  </si>
  <si>
    <t>1060-20-0222 TE Connectivity Deutsch Connectors | Connectors, Interconnects | DigiKey</t>
  </si>
  <si>
    <t>Size 20 contact sockets</t>
  </si>
  <si>
    <t>1062-20-0222 TE Connectivity Deutsch Connectors | Connectors, Interconnects | DigiKey</t>
  </si>
  <si>
    <t>22AWG Tefzel wire</t>
  </si>
  <si>
    <t>Need more 22AWG wire</t>
  </si>
  <si>
    <t>https://racespeconline.com/products/22-awg-mil-w-22759-32-tefzel-wire?variant=42411081466073</t>
  </si>
  <si>
    <t>CAN splice connector</t>
  </si>
  <si>
    <t>Need for CAN</t>
  </si>
  <si>
    <t>AT04-3P-RY01 Amphenol Sine Systems Corp | Connectors, Interconnects | DigiKey</t>
  </si>
  <si>
    <t>Braiding for phase cables</t>
  </si>
  <si>
    <t>Wire needs orange covering</t>
  </si>
  <si>
    <t>3/4" (19mm) Double Layer Wear-Indicating Self Closing Protective Braided Sleeving Wrap - 25 Feet - Orange (outer) / Black (inner) - Walmart.com</t>
  </si>
  <si>
    <t>CAN 120ohm connector plug</t>
  </si>
  <si>
    <t>CAN line connectors</t>
  </si>
  <si>
    <t>AT06-3S-RJ120 Amphenol Sine Systems Corp | Connectors, Interconnects | DigiKey</t>
  </si>
  <si>
    <t>CAN connector plug</t>
  </si>
  <si>
    <t>AT06-3S-SR01GRY Amphenol Sine Systems Corp | Connectors, Interconnects | DigiKey</t>
  </si>
  <si>
    <t>CAN connector plug insert</t>
  </si>
  <si>
    <t>lue</t>
  </si>
  <si>
    <t>AW3S Amphenol Sine Systems Corp | Connectors, Interconnects | DigiKey</t>
  </si>
  <si>
    <t>CAN connector receptacle</t>
  </si>
  <si>
    <t>AT04-3P-SR01GRY Amphenol Sine Systems Corp | Connectors, Interconnects | DigiKey</t>
  </si>
  <si>
    <t>CAN connector receptacle insert</t>
  </si>
  <si>
    <t>AW3P Amphenol Sine Systems Corp | Connectors, Interconnects | DigiKey</t>
  </si>
  <si>
    <t>CAN connector pin</t>
  </si>
  <si>
    <t>AT60-16-0822 Amphenol Sine Systems Corp | Connectors, Interconnects | DigiKey</t>
  </si>
  <si>
    <t>CAN connector socket</t>
  </si>
  <si>
    <t>AT62-16-0822 Amphenol Sine Systems Corp | Connectors, Interconnects | DigiKey</t>
  </si>
  <si>
    <t>6mm2 phase connector plug</t>
  </si>
  <si>
    <t>We need different phase connectors</t>
  </si>
  <si>
    <t>ELP3A03 Amphenol Industrial Operations | Connectors, Interconnects | DigiKey</t>
  </si>
  <si>
    <t>6mm2 phase connector receptacle</t>
  </si>
  <si>
    <t>ELR3A03 Amphenol Industrial Operations | Connectors, Interconnects | DigiKey</t>
  </si>
  <si>
    <t>3/8' orange 50 feet</t>
  </si>
  <si>
    <t>We need LV cable sleeving</t>
  </si>
  <si>
    <t>https://www.cabletiesandmore.com/f6-wrap-around-braided-sleeving?pid=273</t>
  </si>
  <si>
    <t>3/8' black 50 feet</t>
  </si>
  <si>
    <t>1' black 100 feet</t>
  </si>
  <si>
    <t>Straight pin board mount dashboard connector</t>
  </si>
  <si>
    <t>Ordered wrong connector before, need this one</t>
  </si>
  <si>
    <t>1-776262-4 TE Connectivity / AMP | Mouser</t>
  </si>
  <si>
    <t>Microcontroller Fund</t>
  </si>
  <si>
    <t>STMicroelectronics STM32H723ZGT6</t>
  </si>
  <si>
    <t xml:space="preserve">Custom Inverter and New Safety Board MCU, keeping a stockpile of these for future years </t>
  </si>
  <si>
    <t>https://www.lcsc.com/product-detail/Microcontroller-Units-MCUs-MPUs-SOCs_STMicroelectronics-STM32H723ZGT6_C730146.html</t>
  </si>
  <si>
    <t>Michael</t>
  </si>
  <si>
    <t>6mm2 Phase Connectors</t>
  </si>
  <si>
    <t>Replace broken connectors before comp</t>
  </si>
  <si>
    <t>Row Labels</t>
  </si>
  <si>
    <t>Sum of Actual</t>
  </si>
  <si>
    <t>Budgeted</t>
  </si>
  <si>
    <t>Grand Total</t>
  </si>
  <si>
    <t>From 8-304685 SSC_SAE Formula_02-24.pdf</t>
  </si>
  <si>
    <t>Description</t>
  </si>
  <si>
    <t>RC</t>
  </si>
  <si>
    <t>Document #</t>
  </si>
  <si>
    <t>Seq</t>
  </si>
  <si>
    <t>Doc Ref</t>
  </si>
  <si>
    <t>Deposit #</t>
  </si>
  <si>
    <t>Encumbrances</t>
  </si>
  <si>
    <t>Location</t>
  </si>
  <si>
    <t>Robust Gear and Industrie</t>
  </si>
  <si>
    <t>22-02-2024</t>
  </si>
  <si>
    <t>INEI</t>
  </si>
  <si>
    <t>I9417947</t>
  </si>
  <si>
    <t>21-02-2024</t>
  </si>
  <si>
    <t>PORD</t>
  </si>
  <si>
    <t>P2628327</t>
  </si>
  <si>
    <t>Drivetrain</t>
  </si>
  <si>
    <t>From 12-917087 ICR_SAE Formula_06-24.pdf (Page 7041 of 8741)</t>
  </si>
  <si>
    <t>Account</t>
  </si>
  <si>
    <t>Purchase Order Code</t>
  </si>
  <si>
    <t>Budget</t>
  </si>
  <si>
    <t>I9566851</t>
  </si>
  <si>
    <t>NC Sci/Lab Equip $100 - $2499</t>
  </si>
  <si>
    <t>UPS BILLING CENTER</t>
  </si>
  <si>
    <t>PIL</t>
  </si>
  <si>
    <t>TE721052</t>
  </si>
  <si>
    <t>Freight Svcs-Comm Carrier-Vend Pmt</t>
  </si>
  <si>
    <t>Robust Gear</t>
  </si>
  <si>
    <t>Encumbered</t>
  </si>
  <si>
    <t>Paid</t>
  </si>
  <si>
    <t>Remaining Encumbrance</t>
  </si>
  <si>
    <t>Shipping</t>
  </si>
  <si>
    <t>Total</t>
  </si>
  <si>
    <t>From 11-304685 SSC_SAE Formula_05-24.pdf</t>
  </si>
  <si>
    <t>Vendor</t>
  </si>
  <si>
    <t>Encumbrance</t>
  </si>
  <si>
    <t>Amount to book</t>
  </si>
  <si>
    <t>Order No</t>
  </si>
  <si>
    <t>Subsystem</t>
  </si>
  <si>
    <t>Batch Close PO P2611716</t>
  </si>
  <si>
    <t>23-05-2024</t>
  </si>
  <si>
    <t>POBC</t>
  </si>
  <si>
    <t>*0597981</t>
  </si>
  <si>
    <t>Motors</t>
  </si>
  <si>
    <t>From 9-304685 SSC_SAE Formula_03-24.pdf</t>
  </si>
  <si>
    <t>AMK</t>
  </si>
  <si>
    <t>OverEncumbrance</t>
  </si>
  <si>
    <t>Amt to book</t>
  </si>
  <si>
    <t>Order Number</t>
  </si>
  <si>
    <t>Subteam</t>
  </si>
  <si>
    <t>AMKMotion GmbH &amp; Co KG</t>
  </si>
  <si>
    <t>14-03-2024</t>
  </si>
  <si>
    <t>I9427793</t>
  </si>
  <si>
    <t>1  P2611716</t>
  </si>
  <si>
    <t>Addtl Encumbrance</t>
  </si>
  <si>
    <t>INTERNATIONAL TRANSACTION</t>
  </si>
  <si>
    <t>TE600049</t>
  </si>
  <si>
    <t>Closed PO</t>
  </si>
  <si>
    <t>PCL</t>
  </si>
  <si>
    <t>TE603177</t>
  </si>
  <si>
    <t>26-03-2024</t>
  </si>
  <si>
    <t>TE620498</t>
  </si>
  <si>
    <t>Team General</t>
  </si>
  <si>
    <t>Total Cost</t>
  </si>
  <si>
    <t>Processing Fees – Vendor Payment</t>
  </si>
  <si>
    <t>13-03-2024</t>
  </si>
  <si>
    <t>CORD</t>
  </si>
  <si>
    <t>P2611716</t>
  </si>
  <si>
    <t>Cap Scientific/Lab Equip &gt;$4999</t>
  </si>
  <si>
    <t>22-01-2024</t>
  </si>
  <si>
    <t>TE553578</t>
  </si>
  <si>
    <t>Close PO P2611716</t>
  </si>
  <si>
    <t>POCL</t>
  </si>
  <si>
    <t>*0451145</t>
  </si>
  <si>
    <t>From 10-304685 SSC_SAE Formula_04-24.pdf</t>
  </si>
  <si>
    <t>Doc Num</t>
  </si>
  <si>
    <t>PO</t>
  </si>
  <si>
    <t>Aries Global Logistics In</t>
  </si>
  <si>
    <t>19-04-2024</t>
  </si>
  <si>
    <t>INNI</t>
  </si>
  <si>
    <t>TE646322</t>
  </si>
  <si>
    <t>Date Requested</t>
  </si>
  <si>
    <t xml:space="preserve">Budget Category </t>
  </si>
  <si>
    <t>Date Needed By</t>
  </si>
  <si>
    <t>Catalog/Part #</t>
  </si>
  <si>
    <t xml:space="preserve"> Actual </t>
  </si>
  <si>
    <t>Notes</t>
  </si>
  <si>
    <t>Date Purchased</t>
  </si>
  <si>
    <t>Funding Type</t>
  </si>
  <si>
    <t>Hadley Approval</t>
  </si>
  <si>
    <t>jtwang5@illinois.edu</t>
  </si>
  <si>
    <t>Mechanical</t>
  </si>
  <si>
    <t>Allstar Performance Braided Steel Lines ALL46302-15</t>
  </si>
  <si>
    <t>brake line</t>
  </si>
  <si>
    <t>https://www.summitracing.com/parts/aaf-all46302-15</t>
  </si>
  <si>
    <t>Brake system lining and hardware</t>
  </si>
  <si>
    <t>SSC - sponsorship check</t>
  </si>
  <si>
    <t>Approved</t>
  </si>
  <si>
    <t>Summit Racing™ Stainless Steel Fuel and Brake Hard Lines SUM-220205-25</t>
  </si>
  <si>
    <t>Brakes</t>
  </si>
  <si>
    <t>https://www.summitracing.com/parts/sum-220205-25</t>
  </si>
  <si>
    <t>Sponorship check</t>
  </si>
  <si>
    <t>Allstar Performance Braided Steel Lines ALL46302-21</t>
  </si>
  <si>
    <t>https://www.summitracing.com/parts/aaf-all46302-21</t>
  </si>
  <si>
    <t>Steel AN3 Tee Adapter</t>
  </si>
  <si>
    <t>https://www.speedwaymotors.com/Steel-AN3-Tee-Adapter,29657.html?utm_medium=CSEGoogle&amp;utm_source=CSE&amp;utm_campaign=CSEGOOGLE&amp;srsltid=AfmBOoqoPtP1dpUixW987Vi-9leKRVAEpxzi1UroEZd_qxMzFeh8MHqMWOI</t>
  </si>
  <si>
    <t>Precision Extreme-Pressure 316 Stainless Steel Fitting Reducing Adapter, 1/4 NPT Female x 1/8 NPT Male</t>
  </si>
  <si>
    <t>https://www.mcmaster.com/48805K252/</t>
  </si>
  <si>
    <t>louisye2@illinois.edu</t>
  </si>
  <si>
    <t>Cockpit Controls</t>
  </si>
  <si>
    <t>NARRCO RACKS, rack speed 3.5, eye to eye 14.4''</t>
  </si>
  <si>
    <t>steering rack</t>
  </si>
  <si>
    <t>https://fsaeparts.com/products/narrco-racks?variant=15279234220075</t>
  </si>
  <si>
    <t>SSC - Sponsorship check</t>
  </si>
  <si>
    <t>rishavk2@illinois.edu</t>
  </si>
  <si>
    <t>DAQA</t>
  </si>
  <si>
    <t xml:space="preserve">Electrical </t>
  </si>
  <si>
    <t xml:space="preserve">568-8681-1-ND </t>
  </si>
  <si>
    <t>Inverter CAN Transceiver</t>
  </si>
  <si>
    <t>Drive</t>
  </si>
  <si>
    <t>https://www.digikey.com/en/products/detail/nxp-usa-inc/TJA1048T-118/2606138</t>
  </si>
  <si>
    <t>Electronic components</t>
  </si>
  <si>
    <t>Dhruv Kulgod</t>
  </si>
  <si>
    <t>Circuit Design</t>
  </si>
  <si>
    <t>Rigola DL3021A Electronic Load + Load Cable + Sense Cable</t>
  </si>
  <si>
    <t>In-house continuous cell testing</t>
  </si>
  <si>
    <t>https://www.rigolna.com/products/dc-power-loads/dl3000/</t>
  </si>
  <si>
    <t>Elec General</t>
  </si>
  <si>
    <t>Rigola DL3000 Series DL3031A</t>
  </si>
  <si>
    <t>akashc3@illinois.edu</t>
  </si>
  <si>
    <t>Motor Controls</t>
  </si>
  <si>
    <t>LMS1587CS-3.3/NOPB-ND</t>
  </si>
  <si>
    <t>Linear Voltage Regulator IC Positive Fixed 1 Output 3A TO-263 (DDPAK-3)</t>
  </si>
  <si>
    <t>Needed to manufacture PCBs to test</t>
  </si>
  <si>
    <t>https://www.digikey.com/en/products/detail/texas-instruments/LMS1587CS-3-3-NOPB/340294</t>
  </si>
  <si>
    <t>dkulgod2@illinois.edu</t>
  </si>
  <si>
    <t>-</t>
  </si>
  <si>
    <t>Digikey combined order</t>
  </si>
  <si>
    <t>Make more PCBs</t>
  </si>
  <si>
    <t>https://uillinoisedu.sharepoint.com/:x:/r/sites/IEM2024/IEM_2024/Electrical/Circuit%20Design/Digikey_Cart_Jan_30.csv?d=web1bd82505eb424eb6b3a308656ff09b&amp;csf=1&amp;web=1&amp;e=HpP5kV</t>
  </si>
  <si>
    <t>Avik Vaish</t>
  </si>
  <si>
    <t>Digikey Large Quantity Component Order</t>
  </si>
  <si>
    <t xml:space="preserve">Custom PCBs </t>
  </si>
  <si>
    <t>20231010_DigiKey_Large_Order</t>
  </si>
  <si>
    <t>Use team discount - SSC</t>
  </si>
  <si>
    <t>Mouser combined order</t>
  </si>
  <si>
    <t>Make PCBs</t>
  </si>
  <si>
    <t>https://uillinoisedu.sharepoint.com/:x:/r/sites/IEM2024/IEM_2024/Electrical/Circuit%20Design/Mouser_Cart_Jan_30.xls?d=w75cc42a5b8bd40c18da54aef4ba68b5c&amp;csf=1&amp;web=1&amp;e=iLPKVg</t>
  </si>
  <si>
    <t xml:space="preserve"> 538-43025-2000 </t>
  </si>
  <si>
    <t>Molex microfit male 20 pin</t>
  </si>
  <si>
    <t>BMS Secondary</t>
  </si>
  <si>
    <t>https://www.mouser.com/ProductDetail/Molex/43025-2000?qs=UeCeOHRHQebobolHVS5FYA%3D%3D</t>
  </si>
  <si>
    <t xml:space="preserve"> 538-43045-2028 </t>
  </si>
  <si>
    <t>Molex microfit female</t>
  </si>
  <si>
    <t>BMS Secondary connectors</t>
  </si>
  <si>
    <t>https://www.mouser.com/ProductDetail/Molex/43045-2028?qs=pWIReIhcJCRzevSMK1%2FUew%3D%3D</t>
  </si>
  <si>
    <t>Wire Harness</t>
  </si>
  <si>
    <t>14pin Ribbon connector</t>
  </si>
  <si>
    <t>Wires to build STM flashing adapter</t>
  </si>
  <si>
    <t>https://www.digikey.com/en/products/detail/samtec-inc/FFSD-07-D-12-00-01-N/6695297</t>
  </si>
  <si>
    <t>Use SSC</t>
  </si>
  <si>
    <t>avikv2@illinois.edu</t>
  </si>
  <si>
    <t>LM393AD</t>
  </si>
  <si>
    <t>LM393AD IC COMPARATOR 2 DIFF 8SOIC</t>
  </si>
  <si>
    <t>safety board and bms primary</t>
  </si>
  <si>
    <t>https://www.digikey.com/en/products/detail/texas-instruments/LM393AD/372796</t>
  </si>
  <si>
    <t>Xbee transceiver module</t>
  </si>
  <si>
    <t>Live telemetry</t>
  </si>
  <si>
    <t>https://www.digikey.com/en/products/detail/digi/XBP9B-DMSTB002/3863548?utm_adgroup&amp;utm_source=google&amp;utm_medium=cpc&amp;utm_campaign=PMax%20Shopping_Product_Medium%20ROAS%20Categories&amp;utm_term&amp;utm_content&amp;utm_id=go_cmp-20223376311_adg-_ad-__dev-c_ext-_prd-3863548_sig-CjwKCAjw7oeqBhBwEiwALyHLM-HEwwRAKyBrQ9oWO27NJ55ZMCAqV-Gi2QZrIVtgBGUiS0bXtQ66ghoCwekQAvD_BwE</t>
  </si>
  <si>
    <t>SMD parts for custom inverter</t>
  </si>
  <si>
    <t>I need these SMD parts to finish prototype 1 of custom inverter</t>
  </si>
  <si>
    <t>https://uillinoisedu.sharepoint.com/:x:/r/sites/IEM2024/IEM_2024/Financials/POs/CustomInverterDigikeyCart.csv?d=we0ed48e6ac57439ea0ec24dd2e464850&amp;csf=1&amp;web=1&amp;e=dTZInN</t>
  </si>
  <si>
    <t>ingih2@illinois.edu</t>
  </si>
  <si>
    <t>Antenna</t>
  </si>
  <si>
    <t>Live Telemetry — Necessary for functioning of XBee ordered (probably a couple lines before this?)</t>
  </si>
  <si>
    <t>https://www.mouser.com/ProductDetail/DIGI/A09-HASM-7?qs=YewZUHbBCYGxaCIgVROlRA%3D%3D&amp;utm_source=eciaauthorized&amp;utm_medium=aggregator&amp;utm_campaign=A09-HASM-7&amp;utm_term=A09-HASM-7</t>
  </si>
  <si>
    <t>TCAN1044AEVDRQ1</t>
  </si>
  <si>
    <t>IC TRANSCEIVER HALF 1/1 8SOIC can transceiver</t>
  </si>
  <si>
    <t>Custom PCB compoents</t>
  </si>
  <si>
    <t>https://www.digikey.com/en/products/detail/texas-instruments/TCAN1044AEVDRQ1/15856872?s=N4IgTCBcDaICoGECCA5AjABgCxaQUQDUARAJQEU0QBdAXyA</t>
  </si>
  <si>
    <t>LM2592HVS-3.3/NOPB-ND</t>
  </si>
  <si>
    <t>Buck Switching Regulator LM2592HVS-3.3/NOPB</t>
  </si>
  <si>
    <t>buck converter for safety board</t>
  </si>
  <si>
    <t>https://www.digikey.com/en/products/detail/texas-instruments/LM2592HVS-3-3-NOPB/562276</t>
  </si>
  <si>
    <t>SN75C3232EPWR</t>
  </si>
  <si>
    <t>RS232 Transceiver</t>
  </si>
  <si>
    <t>VectorNAV hardware</t>
  </si>
  <si>
    <t>https://www.digikey.com/en/products/detail/texas-instruments/SN75C3232EPWR/1216688</t>
  </si>
  <si>
    <t>hpg2@illinois.edu</t>
  </si>
  <si>
    <t>MBoards 12s2p P42A Battery</t>
  </si>
  <si>
    <t>Low Voltage Battery</t>
  </si>
  <si>
    <t>https://www.mboards.co/products/12s2p-p42a-battery-pack-transparent-series</t>
  </si>
  <si>
    <t>SSC - 20% off code - Motorsports20</t>
  </si>
  <si>
    <t>Digikey Cart</t>
  </si>
  <si>
    <t>Ordering Circuit Parts to solder the PCBs</t>
  </si>
  <si>
    <t>https://uillinoisedu.sharepoint.com/:x:/r/sites/IEM2024/IEM_2024/Financials/POs/20231127_Digikey_Link.xlsx?d=w133a3a3dbe204657901d97b5c977e570&amp;csf=1&amp;web=1&amp;e=NT2icS</t>
  </si>
  <si>
    <t>Signal Relay</t>
  </si>
  <si>
    <t>Parts for Circuit Design</t>
  </si>
  <si>
    <t>https://www.mouser.com/ProductDetail/KEMET/EC2-12TNU?qs=BenOyfdfArrsjQe8dvJhqQ%3D%3D</t>
  </si>
  <si>
    <t>Fuses for BMS Secondary</t>
  </si>
  <si>
    <t>fuses rated for 125V for cell connections</t>
  </si>
  <si>
    <t>https://www.mouser.com/ProductDetail/Littelfuse/0451025MRSN?qs=cIziFXvMxOWmrjbnTzDB3g%3D%3D&amp;mgh=1</t>
  </si>
  <si>
    <t>SMD Resistor Kit</t>
  </si>
  <si>
    <t>For custom PCBs</t>
  </si>
  <si>
    <t>https://www.digikey.com/en/products/detail/aidetek/R06E24-100/16909570</t>
  </si>
  <si>
    <t>DPW1CG-R Knitter-Switch Push Button Switch</t>
  </si>
  <si>
    <t>Steering Wheel Pushbuttons</t>
  </si>
  <si>
    <t>https://www.chip1stop.com/USA/en/view/dispDetail/DispDetail?partId=KNTS-0000478&amp;cid=KNTS-0000478</t>
  </si>
  <si>
    <t>50 µOhms ±0.5% 25W Shunt, Battery Specialized Resistor Metal Element</t>
  </si>
  <si>
    <t>Accumulator power measurements</t>
  </si>
  <si>
    <t>https://www.digikey.com/en/products/detail/resi/ARCS6918DL050A9/21413675</t>
  </si>
  <si>
    <t>10 kOhms ±5% 300W Thick Film Chassis Mount Resistor</t>
  </si>
  <si>
    <t>https://www.digikey.com/en/products/detail/ohmite/TGHMV10K0JE/9449746</t>
  </si>
  <si>
    <t>50A 600 VAC 600 VDC Fuse Cartridge Requires Holder</t>
  </si>
  <si>
    <t>Accumulator spare fuse</t>
  </si>
  <si>
    <t>https://www.digikey.com/en/products/detail/littelfuse-inc/IDSR050-T/2517174</t>
  </si>
  <si>
    <t>SSC - backorder okay</t>
  </si>
  <si>
    <t>PST 360 Hall Effect Sensor</t>
  </si>
  <si>
    <t>Steering Angle Sensor</t>
  </si>
  <si>
    <t>https://www.newark.com/amphenol-piher-sensorscontrols/pst360g2b1ac0000era36005k/hall-effect-rotary-pos-sensor/dp/77AK5897</t>
  </si>
  <si>
    <t>Confirm correct part</t>
  </si>
  <si>
    <t xml:space="preserve">Knitter Toggle Switches  506-MTE106D </t>
  </si>
  <si>
    <t>Switchbox</t>
  </si>
  <si>
    <t>https://www.mouser.com/ProductDetail/TE-Connectivity-PB/MTE106D?qs=%2Fha2pyFaduhidaa2aA%252BpRg9zsJBc2jy9HlZfvcyPXcY%3D</t>
  </si>
  <si>
    <t>SWITCH STOP WITH TWIST RELEASE R</t>
  </si>
  <si>
    <t>E-stop switch</t>
  </si>
  <si>
    <t>https://www.digikey.com/en/products/detail/eao/51-252-026/8735072</t>
  </si>
  <si>
    <t>Encoder</t>
  </si>
  <si>
    <t>Testing encoder needed for custom inverter benchtop testing</t>
  </si>
  <si>
    <t>https://p3america.com/erck-05spi-360/</t>
  </si>
  <si>
    <t>Encoders</t>
  </si>
  <si>
    <t>pls</t>
  </si>
  <si>
    <t>PST-360 Hall-Effect Through-Shaft Rotary Position Sensor, PST360G2-1O-C0000-ERA360-05K</t>
  </si>
  <si>
    <t>steering angle sensor, apps</t>
  </si>
  <si>
    <t>https://www.newark.com/amphenol-piher-sensorscontrols/pst360g2-1o-c0000-era360-re/hall-effect-sensor-canopen-flange/dp/67AK2733?CMP=AFC-NETCOMPONENTS</t>
  </si>
  <si>
    <t>only 5 left, order soon :)</t>
  </si>
  <si>
    <t>Garrett Valley</t>
  </si>
  <si>
    <t>Mech General</t>
  </si>
  <si>
    <t>Machined custom drivetrain components</t>
  </si>
  <si>
    <t>https://uillinoisedu.sharepoint.com/:b:/r/sites/IEM2024/IEM_2024/Financials/POs/20231214_KFX%20Quote.pdf?csf=1&amp;web=1&amp;e=NXKaJH</t>
  </si>
  <si>
    <t>Machined Motorsport gears</t>
  </si>
  <si>
    <t>INTERNATIONAL CHINA - KFX - MISLABED AS SSC</t>
  </si>
  <si>
    <t>cjlam2@illinois.edu</t>
  </si>
  <si>
    <t>NA</t>
  </si>
  <si>
    <t>JLC PCB Cart</t>
  </si>
  <si>
    <t>PCBs for Car</t>
  </si>
  <si>
    <t>https://cart.jlcpcb.com/shopcart/cart/</t>
  </si>
  <si>
    <t>Printed circuit boards</t>
  </si>
  <si>
    <t>BMS Connectors (BMS Prim Connectors sheet)</t>
  </si>
  <si>
    <t>Wire harness for BMS to the rest of the car</t>
  </si>
  <si>
    <t>https://uillinoisedu.sharepoint.com/:x:/r/sites/IEM2024/_layouts/15/Doc.aspx?sourcedoc=%7B0E14F3E2-EAFD-4F2C-A678-E8618E1870D8%7D&amp;file=March%20Order.xlsx&amp;action=default&amp;mobileredirect=true</t>
  </si>
  <si>
    <t>Josh Jenks</t>
  </si>
  <si>
    <t>Custom PCBS for battery management system with mfg</t>
  </si>
  <si>
    <t xml:space="preserve">Custom PCBs battery mgmt boards </t>
  </si>
  <si>
    <t>Order was cancelled bc needed changing</t>
  </si>
  <si>
    <t>Jonathan Wang</t>
  </si>
  <si>
    <t>Clamping Handle with Internal Thread Black Powder-Coated Aluminum, 5/16"-18 Thread Size</t>
  </si>
  <si>
    <t>pedalbox</t>
  </si>
  <si>
    <t>https://www.mcmaster.com/2030N16/</t>
  </si>
  <si>
    <t>PCB Reorder - Shunt and Sensor</t>
  </si>
  <si>
    <t>Custom circuit boards</t>
  </si>
  <si>
    <t>https://cart.jlcpcb.com/shopcart/cart</t>
  </si>
  <si>
    <t xml:space="preserve">	160466</t>
  </si>
  <si>
    <t>Username and Password in Vault</t>
  </si>
  <si>
    <t>kxue5@illinois.edu</t>
  </si>
  <si>
    <t>Chassis</t>
  </si>
  <si>
    <t>Accum Fan</t>
  </si>
  <si>
    <t>Accum Cooling</t>
  </si>
  <si>
    <t>https://www.mcmaster.com/1939K41/</t>
  </si>
  <si>
    <t>Water cooling block</t>
  </si>
  <si>
    <t>Sanyo Denki 24V DC Fan, 80mm height, 25mm thickness</t>
  </si>
  <si>
    <t>To test airflow and static pressure on accumulator</t>
  </si>
  <si>
    <t>https://www.digikey.com/en/products/detail/sanyo-denki-america-inc/9RA0824G4001/15902933</t>
  </si>
  <si>
    <t>80mm DC Fan Sanyo Denki</t>
  </si>
  <si>
    <t>Accumulator static pressure + airflow testing</t>
  </si>
  <si>
    <t>https://www.mouser.com/ProductDetail/Sanyo-Denki/9GA0824A2001?qs=%252BEew9%252B0nqrC7esLkUPgiRw%3D%3D</t>
  </si>
  <si>
    <t>eahill3@illinois.edu</t>
  </si>
  <si>
    <t>Ball Valve Part No. VLV-BL1X2</t>
  </si>
  <si>
    <t>Control Valves for Cooling Loop</t>
  </si>
  <si>
    <t>https://koolance.com/vlv-bl1x2-ball-valve</t>
  </si>
  <si>
    <t>Barb Fitting for ID 10mm (3/8in) *Black*, G 1/4 BSPP</t>
  </si>
  <si>
    <t>Sensor, Inverter, Valve Attachment to Cooling Loop</t>
  </si>
  <si>
    <t>https://koolance.com/nozzle-single-black-barb-for-id-10mm-3-8in</t>
  </si>
  <si>
    <t>Barb Fitting for ID 13mm (1/2in) *Black*, G 1/4 BSPP</t>
  </si>
  <si>
    <t>Sensor and Valve Attachment</t>
  </si>
  <si>
    <t>https://koolance.com/nozzle-single-black-barb-for-id-13mm-1-2in</t>
  </si>
  <si>
    <t>SEN-FM18T10 Coolant Flow Meter with Temperature Sensor, 10K Ohm, Reed Switch</t>
  </si>
  <si>
    <t>Sensors for Cooling Loop - Koolance Flow and Temp Sensor</t>
  </si>
  <si>
    <t>https://koolance.com/coolant-flow-meter-stainless-steel-with-temperature-sensor-sen-fm18t10</t>
  </si>
  <si>
    <t>Radiator, 2x120mm 18-FPI Aluminum</t>
  </si>
  <si>
    <t>Current rads are damaged, likely slightly corroded.</t>
  </si>
  <si>
    <t>https://koolance.com/radiator-2-fan-120mm-18-fpi-aluminum</t>
  </si>
  <si>
    <t>Compression Fitting for 13mm x 19mm (1/2in x 3/4in) *Black*, G 1/4 BSPP</t>
  </si>
  <si>
    <t>Radiator Compression Fitting</t>
  </si>
  <si>
    <t>https://koolance.com/fitting-single-compression-for-13mm-x-19mm-1-2in-x-3-4in-black-fit-v13x19-bk</t>
  </si>
  <si>
    <t>Radiator Fan Grill 120mm</t>
  </si>
  <si>
    <t>Grills for rad fans... current ones are bent or broken.</t>
  </si>
  <si>
    <t>https://koolance.com/fan-grill-120mm</t>
  </si>
  <si>
    <t>1030-F6N0.38BK25-ND</t>
  </si>
  <si>
    <t>F6N0.38BK25 Wire Loom</t>
  </si>
  <si>
    <t>Protecting wire harness</t>
  </si>
  <si>
    <t>https://www.digikey.com/en/products/detail/techflex/F6N0-38BK25/6012585</t>
  </si>
  <si>
    <t>jtdang2@illinois.edu</t>
  </si>
  <si>
    <t>VOM617A-4TCT-ND</t>
  </si>
  <si>
    <t>OPTOISOLATOR 3.75KV TRANS 4-SOP</t>
  </si>
  <si>
    <t xml:space="preserve">tsal isolator need tsal isolator very important for need for faults and state machine and drive car and pass tech please need please </t>
  </si>
  <si>
    <t>https://www.digikey.com/en/products/detail/vishay-semiconductor-opto-division/VOM617A-4T/3664534</t>
  </si>
  <si>
    <t>please please please</t>
  </si>
  <si>
    <t>306-1010-ND</t>
  </si>
  <si>
    <t>RELAY REED SPST 3A 12V</t>
  </si>
  <si>
    <t xml:space="preserve">Hv Relay for car to drive discharge relay drive the car need </t>
  </si>
  <si>
    <t>https://www.digikey.com/en/products/detail/5501-12-1/306-1010-ND/301645?curr=usd&amp;utm_campaign=buynow&amp;utm_medium=aggregator&amp;utm_source=octopart</t>
  </si>
  <si>
    <t>AS612-35pn</t>
  </si>
  <si>
    <t>Accumulator Charger LV connector</t>
  </si>
  <si>
    <t>https://bmrswired.com/order_form_page.html</t>
  </si>
  <si>
    <t>Use BMRSwired discount please.</t>
  </si>
  <si>
    <t>M81824/1-1</t>
  </si>
  <si>
    <t>Butt Splice</t>
  </si>
  <si>
    <t>connect wires</t>
  </si>
  <si>
    <t>https://www.prowireusa.com/p-1527-raychem-mini-seal-splice-red.html</t>
  </si>
  <si>
    <t>F02U.B00.656-01</t>
  </si>
  <si>
    <t>BOSCH 7 WAY CONNECTOR FOR LDS STEERING SENSOR</t>
  </si>
  <si>
    <t>steerin sedns conn</t>
  </si>
  <si>
    <t>https://www.gomuchfaster.com/products/bosch-7-way-connector-for-lds-steering-sensor</t>
  </si>
  <si>
    <t xml:space="preserve">571-1-66105-9 </t>
  </si>
  <si>
    <t xml:space="preserve">Standard Circular Contacts SOCKET CON 24-20AWG BRIGHT TIN </t>
  </si>
  <si>
    <t>We need these crimps to make contacts for tsmp</t>
  </si>
  <si>
    <t>https://www.mouser.com/ProductDetail/TE-Connectivity/1-66105-9?qs=xsItb4tz60DYGg68G0ExBQ%3D%3D</t>
  </si>
  <si>
    <t>pls hadley</t>
  </si>
  <si>
    <t>571-206516-1</t>
  </si>
  <si>
    <t xml:space="preserve">Standard Circular Connector CPC PLUG ASSEMBLY SIZE 11-4 </t>
  </si>
  <si>
    <t>Needed to make TSMP connections</t>
  </si>
  <si>
    <t>https://www.mouser.com/ProductDetail/TE-Connectivity/206516-1?qs=SW0E2EFvizaHjpSC%2F%252BwXaA%3D%3D&amp;utm_source=octopart&amp;utm_medium=aggregator&amp;utm_campaign=571-206516-1&amp;utm_content=TE%20Connectivity&amp;TETID=NZ98SQMkyQ</t>
  </si>
  <si>
    <t>ELP3A03-ND</t>
  </si>
  <si>
    <t>3 Position Rectangular Plug Connector</t>
  </si>
  <si>
    <t>Connect motor phases to the inverter</t>
  </si>
  <si>
    <t>https://www.digikey.com/en/products/detail/amphenol-industrial-operations/ELP3A03/9645159</t>
  </si>
  <si>
    <t>These are the right size</t>
  </si>
  <si>
    <t>ELR3A03-ND</t>
  </si>
  <si>
    <t>CONN RCPT 3POS</t>
  </si>
  <si>
    <t>We need to make the 3 phase connections safely</t>
  </si>
  <si>
    <t>https://www.digikey.com/en/products/detail/amphenol-industrial-operations/ELR3A03/9645160</t>
  </si>
  <si>
    <t>965-ELRA2Y03-ND</t>
  </si>
  <si>
    <t>5.7MM EPOWER-LITE 2WAY RECEPTACL</t>
  </si>
  <si>
    <t>We need to make HV DC connections on the car safely</t>
  </si>
  <si>
    <t>https://www.digikey.com/en/products/detail/amphenol-industrial-operations/ELRA2Y03/13547207</t>
  </si>
  <si>
    <t>0462-201-20141</t>
  </si>
  <si>
    <t>0462-201-20141 Socket</t>
  </si>
  <si>
    <t>Connector contacts</t>
  </si>
  <si>
    <t>https://www.deutschconnector.com/products/deutsch_pins_and_sockets/deutsch_dtm_pins_and_sockets/0462-201-20141/</t>
  </si>
  <si>
    <t>Would like asap, thanks!</t>
  </si>
  <si>
    <t>23-0190700017TR-ND</t>
  </si>
  <si>
    <t>CONN RING CIRC 18-22AWG #10</t>
  </si>
  <si>
    <t>grounding harness ring terminals</t>
  </si>
  <si>
    <t>https://www.digikey.com/en/products/detail/molex/0190700017/3131990?utm_adgroup=&amp;utm_source=google&amp;utm_medium=cpc&amp;utm_campaign=PMax%20Supplier_Focus%20Supplier&amp;utm_term=&amp;utm_content=&amp;utm_id=go_cmp-20243063242_adg-_ad-__dev-c_ext-_prd-3131990_sig-Cj0KCQjwk6SwBhDPARIsAJ59GwcDtQEDXREBaAPUlIjM4PylOsEPVQ6XjunYAQjq7AGUGQVXgESWEGoaArNBEALw_wcB&amp;gad_source=1&amp;gclid=Cj0KCQjwk6SwBhDPARIsAJ59GwcDtQEDXREBaAPUlIjM4PylOsEPVQ6XjunYAQjq7AGUGQVXgESWEGoaArNBEALw_wcB</t>
  </si>
  <si>
    <t>EHRJ45P5E-ND</t>
  </si>
  <si>
    <t>RJ45 Female Ethernet Connector</t>
  </si>
  <si>
    <t>Inverter Ethernet Connector</t>
  </si>
  <si>
    <t>https://www.digikey.com/en/products/detail/switchcraft-inc./EHRJ45P5E/2261226?utm_adgroup=General&amp;utm_source=google&amp;utm_medium=cpc&amp;utm_campaign=PMax%20Shopping_Product_Zombie%20SKUs&amp;utm_term=&amp;utm_content=General&amp;utm_id=go_cmp-17815035045_adg-_ad-__dev-c_ext-_prd-2261226_sig-CjwKCAiA98WrBhAYEiwA2WvhOn6l5lZQdm_AQRgwejJPXyStWQxpC-7YrStRjKoGXkKAtwUqpZXd-xoCPzsQAvD_BwE&amp;gad_source=1&amp;gclid=CjwKCAiA98WrBhAYEiwA2WvhOn6l5lZQdm_AQRgwejJPXyStWQxpC-7YrStRjKoGXkKAtwUqpZXd-xoCPzsQAvD_BwE</t>
  </si>
  <si>
    <t>HS-SCL-8-0</t>
  </si>
  <si>
    <t>SCL Heat Shrink Tubing / 1/2" (HS-SCL-8-0 Black)</t>
  </si>
  <si>
    <t>Connector protection</t>
  </si>
  <si>
    <t>https://bmrswired.com/SCL.html</t>
  </si>
  <si>
    <t>Add to bmrs wired order please. need 12ft. prices based off other sites.</t>
  </si>
  <si>
    <t>HS-SCL-6-0</t>
  </si>
  <si>
    <t>SCL Heat Shrink Tubing / 3/8" (HS-SCL-6-0 Black)</t>
  </si>
  <si>
    <t>Connector Protection</t>
  </si>
  <si>
    <t>Please add to BMRS wired order. Need 20ft. Prices based of other websites.</t>
  </si>
  <si>
    <t>Hayagriv Gopinath</t>
  </si>
  <si>
    <t>High Voltage Disconnect</t>
  </si>
  <si>
    <t>Rules</t>
  </si>
  <si>
    <t>EM30MSD by HIROSE ELECTRIC - Buy or Repair at Radwell - Radwell.com</t>
  </si>
  <si>
    <t>Canceled due to supplier no longer carrying brand</t>
  </si>
  <si>
    <t>1734-1035-ND</t>
  </si>
  <si>
    <t>Deutsch W12S</t>
  </si>
  <si>
    <t>DT12-06 Connector Wedgelock</t>
  </si>
  <si>
    <t>https://www.digikey.com/en/products/detail/te-connectivity-deutsch-connectors/W12S/6566599?utm_adgroup=&amp;utm_source=google&amp;utm_medium=cpc&amp;utm_campaign=PMax%20Supplier_Focus%20Supplier&amp;utm_term=&amp;utm_content=&amp;utm_id=go_cmp-20243063242_adg-_ad-__dev-c_ext-_prd-6566599_sig-EAIaIQobChMIzLGIru7LhAMVVQCtBh0-kgvtEAQYDiABEgL6NPD_BwE&amp;gad_source=1&amp;gclid=EAIaIQobChMIzLGIru7LhAMVVQCtBh0-kgvtEAQYDiABEgL6NPD_BwE</t>
  </si>
  <si>
    <t>ASL006-05PN</t>
  </si>
  <si>
    <t>Connector - 5 Pin ASL Bulkhead Male Red</t>
  </si>
  <si>
    <t>Monocoque shutdown connectors</t>
  </si>
  <si>
    <t>Pool with other bmrs orders; if not possible, try: https://www.milspecwiring.com/ASL006-05PN_p_326.html</t>
  </si>
  <si>
    <t>ASL006-05pa</t>
  </si>
  <si>
    <t>Connector - 5 Pin ASL Bulkhead Male Yellow</t>
  </si>
  <si>
    <t>Monocoque sensor connectors</t>
  </si>
  <si>
    <t>Try to pool with other bmrs order; if not possible try: https://www.milspecwiring.com/ASL006-05PA_p_322.html</t>
  </si>
  <si>
    <t>DT06-12SD</t>
  </si>
  <si>
    <t>Connector - Deutsch DT 12 Pin Plug/Socket Contacts</t>
  </si>
  <si>
    <t>Safety/PDB Connector</t>
  </si>
  <si>
    <t>Try to pool with other bmrs order; if not available, try https://www.mouser.com/ProductDetail/TE-Connectivity-DEUTSCH/DT06-12SD?qs=vkMqrgFpRag4t8asR32SeQ%3D%3D</t>
  </si>
  <si>
    <t>DT06-12SC</t>
  </si>
  <si>
    <t>Connector - Deutsch DT 12 Pin Plug/Socket Contacts w/Wedge</t>
  </si>
  <si>
    <t>Try to pool with other bmrs orders; if not available then try: https://www.mouser.com/ProductDetail/TE-Connectivity-DEUTSCH/DT06-12SC?qs=vkMqrgFpRaitHcaVeuKZEg%3D%3D</t>
  </si>
  <si>
    <t>DT06-12SB</t>
  </si>
  <si>
    <t>Safety/PDB connectors</t>
  </si>
  <si>
    <t>Try to pool with other bmrs orders; if not available, then try this please: https://www.mouser.com/ProductDetail/TE-Connectivity-DEUTSCH/DT06-12SB?qs=vkMqrgFpRaj1NbGV9F4adQ%3D%3D</t>
  </si>
  <si>
    <t>ASL606-05SN</t>
  </si>
  <si>
    <t>Connector - 5 Pin ASL Free Plug Female Red</t>
  </si>
  <si>
    <t>In-line LV Connectors</t>
  </si>
  <si>
    <t>Pool with other bmrs products please.</t>
  </si>
  <si>
    <t>AS612-35PN</t>
  </si>
  <si>
    <t>Connector - 22 Pin AS Free Plug Male</t>
  </si>
  <si>
    <t>Sensor Board Connector</t>
  </si>
  <si>
    <t>Need as soon as possible; ideally pool together with other bmrs wired orders today. Price is estimated from other listed websites.</t>
  </si>
  <si>
    <t>Radlok maintanence plugs</t>
  </si>
  <si>
    <t>Disconnect segments safely</t>
  </si>
  <si>
    <t>https://www.mouser.com/ProductDetail/Amphenol-Technical-Products/RL9036-101?qs=Z%2FUGp5IxQ3YaFwjRQqD1ew%3D%3D</t>
  </si>
  <si>
    <t>Let MechSE know that it's backordered but its okay</t>
  </si>
  <si>
    <t>Radlok Maintanence Plug Poles</t>
  </si>
  <si>
    <t>HV pin to connect connectors to</t>
  </si>
  <si>
    <t>https://www.mouser.com/ProductDetail/Amphenol-Technical-Products/RL00361-10RE?qs=HwcZ7FPCDhoLgB8BTIzYdA%3D%3D</t>
  </si>
  <si>
    <t>F6N0.75OR</t>
  </si>
  <si>
    <t>Flexo F6® - 3/4" - Orange - 50 ft spool</t>
  </si>
  <si>
    <t>Sheath phase cables outside inverter</t>
  </si>
  <si>
    <t>https://www.wirecare.com/interest/networking/sleeving/flexo-f6/f6n0-75or-flexo-f6-3-4-orange-50-ft-spool</t>
  </si>
  <si>
    <t>This is to order 1 50-foot spool</t>
  </si>
  <si>
    <t>NTCALUG54A103G351A</t>
  </si>
  <si>
    <t>Ring terminal temp sensor</t>
  </si>
  <si>
    <t>BMS</t>
  </si>
  <si>
    <t>https://www.mouser.com/ProductDetail/Vishay-BC-Components/NTCALUG54A103G351A?qs=PzGy0jfpSMtrubnapGvJZQ%3D%3D</t>
  </si>
  <si>
    <t>safety/sensor board enclosure connector</t>
  </si>
  <si>
    <t>connector for safety/sensor board enclosure</t>
  </si>
  <si>
    <t>https://www.mouser.com/ProductDetail/TE-Connectivity-DEUTSCH/DT13-12PA-R015?qs=cgQJD%2FpJz0xZmI47WX6OlA%3D%3D</t>
  </si>
  <si>
    <t>enclosure for safety and sensor boards</t>
  </si>
  <si>
    <t>enclosure to protect sensor and safety boards</t>
  </si>
  <si>
    <t>https://www.mouser.com/ProductDetail/TE-Connectivity-DEUTSCH/EEC-5X650B?qs=vkMqrgFpRaj0iWnwuJ0iZw%3D%3D</t>
  </si>
  <si>
    <t>Use SSC - bump quant to 3</t>
  </si>
  <si>
    <t>RL9036-101-F1</t>
  </si>
  <si>
    <t>HV Terminal</t>
  </si>
  <si>
    <t>Accumulator segment poles</t>
  </si>
  <si>
    <t>https://www.mouser.com/ProductDetail/Amphenol-Technical-Products/RL9036-101-F1?qs=sGAEpiMZZMvlX3nhDDO4AGI88zWmWQtQMJ1Gr33ZTwM%3D</t>
  </si>
  <si>
    <t>170721-2</t>
  </si>
  <si>
    <t>Ring terminal 16-22AWG M5 CRIMP</t>
  </si>
  <si>
    <t>Accuulator voltage sense</t>
  </si>
  <si>
    <t>https://www.digikey.com/en/products/detail/te-connectivity-amp-connectors/170721-2/1149388</t>
  </si>
  <si>
    <t>Radlok Maintanence Plug Poles - 3.6mm</t>
  </si>
  <si>
    <t>Alternate accumulator segment poles</t>
  </si>
  <si>
    <t>Lifeline Formula Car - Electric - 8 Pin - Pre Wired Steering Quick Release, P/N 410-200-001</t>
  </si>
  <si>
    <t>Steering</t>
  </si>
  <si>
    <t>https://www.lifeline-fire.com/lifelineformulacar-electric-8pin-prewiredsteeringquickrelease.aspx</t>
  </si>
  <si>
    <t>SSC Discount: FSA15OFF</t>
  </si>
  <si>
    <t>DT13-48PABCD</t>
  </si>
  <si>
    <t>LV Box Lid</t>
  </si>
  <si>
    <t>https://www.mouser.com/ProductDetail/TE-Connectivity-DEUTSCH/DT13-48PABCD-R015?qs=vkMqrgFpRajx4ElqOYWmLg%3D%3D</t>
  </si>
  <si>
    <t>Igus CF35-UL-60-03-O-PE 10 AWG 3C Stranded Bare Copper Shielded TC Braid PVC 1000V Chainflex® CF35-UL Motor Cable</t>
  </si>
  <si>
    <t>This is needed to connect the inverters to the motors to power them</t>
  </si>
  <si>
    <t>https://nassaunationalcable.com/products/igus-cf35-ul-60-03-o-pe-10-awg-3c-stranded-bare-copper-shielded-tc-braid-pvc-1000v-chainflex%C2%AE-cf35-ul-motor-cable</t>
  </si>
  <si>
    <t>Rishav Kumar</t>
  </si>
  <si>
    <t>Wire harness connnectors  DT06-12SA  AS006-05PN   AS106-05PN  ASL606-05SN</t>
  </si>
  <si>
    <t>Wire harness connectors</t>
  </si>
  <si>
    <t>https://uillinoisedu.sharepoint.com/:b:/r/sites/IEM2024/IEM_2024/Financials/POs/20231214_BMRS_SQ010025_0.PDF?csf=1&amp;web=1&amp;e=3Q4w00</t>
  </si>
  <si>
    <t>PARTIAL DELIVERY 21 DEC 2023</t>
  </si>
  <si>
    <t>EM30MSD-A(06) Heavy Duty Power Connectors EM30MSD Service Plug for 200A Applications</t>
  </si>
  <si>
    <t>High Voltage Disconnect for Rules</t>
  </si>
  <si>
    <t>https://www.mouser.com/ProductDetail/Hirose-Connector/EM30MSD-A06?qs=17ckDYBRdenhTiVNGaHaYQ%3D%3D</t>
  </si>
  <si>
    <t xml:space="preserve">HV AC 3 phase cables </t>
  </si>
  <si>
    <t>https://www.igus.com/product/1094?artNr=CF35-UL-60-03-O-PE</t>
  </si>
  <si>
    <t>PART: CF35-UL-60-03-O-PE  - CONNECTORS: (3x6.0)C - LENGTH: 35' - PIECE: 1</t>
  </si>
  <si>
    <t>Inverter Ethernet</t>
  </si>
  <si>
    <t>3 pole HV AC connectors with built in interlock connector</t>
  </si>
  <si>
    <t>We need this because we need to safely make the HV AC connections on the car. These connectors pass FSAE rules.</t>
  </si>
  <si>
    <t>https://www.digikey.com/en/products/detail/amphenol-industrial-operations/ELP3A04/9645161</t>
  </si>
  <si>
    <t xml:space="preserve">HV DC 2 pole connector with interlock built in </t>
  </si>
  <si>
    <t>We need this because we need to safely make the HV DC connections on the car. These connectors pass FSAE rules.</t>
  </si>
  <si>
    <t>https://www.digikey.com/en/products/detail/amphenol-industrial-operations/ELPA2Y16/13547203</t>
  </si>
  <si>
    <t>Contactors</t>
  </si>
  <si>
    <t>Accumulator isolation relays</t>
  </si>
  <si>
    <t>https://www.onlinecomponents.com/en/te-connectivity-amp-brand/20714081-50237081.html?ref=octopartfeed&amp;utm_term=2071408-1&amp;utm_source=te.com&amp;utm_medium=referral&amp;utm_campaign=te-disty-stock-check&amp;TEdistID=3104521229MWEB&amp;TETID=1EK2qDw3kV</t>
  </si>
  <si>
    <t>SSC - Marked as a supplier on the TE website directly. Not easily available on digikey/mouser.</t>
  </si>
  <si>
    <t>https://www.radwell.com/en-US/Buy/HIROSE%20ELECTRIC/HIROSE%20ELECTRIC/EM30MSD</t>
  </si>
  <si>
    <t>Request SKU: 141281028</t>
  </si>
  <si>
    <t>Total of Subtotals</t>
  </si>
  <si>
    <t>Total spent (per MechSE FY 24 statement 12)</t>
  </si>
  <si>
    <t>Amount spent excluding AMK and Robust Gear</t>
  </si>
  <si>
    <t xml:space="preserve">Sum of  Actual </t>
  </si>
  <si>
    <t>Machined upright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</si>
</sst>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409]* #,##0.00_);_([$$-409]* \(#,##0.00\);_([$$-409]* &quot;-&quot;??_);_(@_)"/>
    <numFmt numFmtId="165" formatCode="&quot;$&quot;#,##0.00"/>
  </numFmts>
  <fonts count="11">
    <font>
      <sz val="12"/>
      <color theme="1"/>
      <name val="Aptos Narrow"/>
      <family val="2"/>
      <scheme val="minor"/>
    </font>
    <font>
      <sz val="12"/>
      <color theme="1"/>
      <name val="Aptos Narrow"/>
      <family val="2"/>
      <scheme val="minor"/>
    </font>
    <font>
      <u/>
      <sz val="12"/>
      <color theme="10"/>
      <name val="Aptos Narrow"/>
      <family val="2"/>
      <scheme val="minor"/>
    </font>
    <font>
      <b/>
      <sz val="12"/>
      <color theme="1"/>
      <name val="Aptos Narrow"/>
      <scheme val="minor"/>
    </font>
    <font>
      <sz val="11"/>
      <color theme="3"/>
      <name val="Aptos Narrow"/>
      <family val="2"/>
      <scheme val="minor"/>
    </font>
    <font>
      <sz val="11"/>
      <color theme="1"/>
      <name val="Aptos Narrow"/>
      <family val="2"/>
      <scheme val="minor"/>
    </font>
    <font>
      <b/>
      <sz val="12"/>
      <color theme="1"/>
      <name val="Aptos Narrow"/>
      <family val="2"/>
      <scheme val="minor"/>
    </font>
    <font>
      <sz val="12"/>
      <color rgb="FF121B21"/>
      <name val="Aptos Narrow"/>
      <family val="2"/>
      <scheme val="minor"/>
    </font>
    <font>
      <sz val="12"/>
      <color rgb="FF000000"/>
      <name val="Aptos Narrow"/>
      <family val="2"/>
      <scheme val="minor"/>
    </font>
    <font>
      <b/>
      <sz val="12"/>
      <color rgb="FF000000"/>
      <name val="Aptos Narrow"/>
      <family val="2"/>
      <scheme val="minor"/>
    </font>
    <font>
      <sz val="12"/>
      <color rgb="FF333333"/>
      <name val="Aptos Narrow"/>
      <family val="2"/>
      <scheme val="minor"/>
    </font>
  </fonts>
  <fills count="5">
    <fill>
      <patternFill patternType="none"/>
    </fill>
    <fill>
      <patternFill patternType="gray125"/>
    </fill>
    <fill>
      <patternFill patternType="solid">
        <fgColor rgb="FFF9C1F2"/>
        <bgColor indexed="64"/>
      </patternFill>
    </fill>
    <fill>
      <patternFill patternType="solid">
        <fgColor theme="7" tint="0.79998168889431442"/>
        <bgColor indexed="64"/>
      </patternFill>
    </fill>
    <fill>
      <patternFill patternType="solid">
        <fgColor theme="2" tint="-9.9978637043366805E-2"/>
        <bgColor indexed="64"/>
      </patternFill>
    </fill>
  </fills>
  <borders count="16">
    <border>
      <left/>
      <right/>
      <top/>
      <bottom/>
      <diagonal/>
    </border>
    <border>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right/>
      <top/>
      <bottom style="medium">
        <color indexed="64"/>
      </bottom>
      <diagonal/>
    </border>
    <border>
      <left/>
      <right style="thin">
        <color rgb="FF000000"/>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2" borderId="0" xfId="0" applyFill="1"/>
    <xf numFmtId="2" fontId="0" fillId="0" borderId="0" xfId="0" applyNumberFormat="1"/>
    <xf numFmtId="0" fontId="3" fillId="0" borderId="0" xfId="0" applyFont="1"/>
    <xf numFmtId="0" fontId="0" fillId="0" borderId="0" xfId="0" pivotButton="1"/>
    <xf numFmtId="0" fontId="0" fillId="0" borderId="0" xfId="0" applyAlignment="1">
      <alignment horizontal="left"/>
    </xf>
    <xf numFmtId="0" fontId="4" fillId="0" borderId="0" xfId="0" applyFont="1"/>
    <xf numFmtId="43" fontId="0" fillId="0" borderId="0" xfId="1" applyFont="1"/>
    <xf numFmtId="164" fontId="0" fillId="0" borderId="0" xfId="0" applyNumberFormat="1"/>
    <xf numFmtId="0" fontId="6" fillId="0" borderId="0" xfId="0" applyFont="1"/>
    <xf numFmtId="14" fontId="0" fillId="0" borderId="0" xfId="0" applyNumberFormat="1"/>
    <xf numFmtId="164" fontId="0" fillId="0" borderId="1" xfId="0" applyNumberFormat="1" applyBorder="1"/>
    <xf numFmtId="164" fontId="0" fillId="0" borderId="0" xfId="1" applyNumberFormat="1" applyFont="1"/>
    <xf numFmtId="164" fontId="0" fillId="0" borderId="0" xfId="1" applyNumberFormat="1" applyFont="1" applyFill="1"/>
    <xf numFmtId="0" fontId="5" fillId="0" borderId="0" xfId="0" applyFont="1" applyAlignment="1">
      <alignment horizontal="left"/>
    </xf>
    <xf numFmtId="4" fontId="0" fillId="0" borderId="0" xfId="0" applyNumberFormat="1"/>
    <xf numFmtId="0" fontId="6" fillId="0" borderId="3" xfId="0" applyFont="1" applyBorder="1"/>
    <xf numFmtId="0" fontId="6"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4" fontId="0" fillId="0" borderId="8" xfId="0" applyNumberFormat="1" applyBorder="1"/>
    <xf numFmtId="0" fontId="0" fillId="0" borderId="9" xfId="0" applyBorder="1"/>
    <xf numFmtId="15" fontId="0" fillId="0" borderId="0" xfId="0" applyNumberFormat="1"/>
    <xf numFmtId="4" fontId="6" fillId="0" borderId="0" xfId="0" applyNumberFormat="1" applyFont="1"/>
    <xf numFmtId="0" fontId="6" fillId="3" borderId="2" xfId="0" applyFont="1" applyFill="1" applyBorder="1"/>
    <xf numFmtId="0" fontId="6" fillId="3" borderId="3" xfId="0" applyFont="1" applyFill="1" applyBorder="1"/>
    <xf numFmtId="0" fontId="6" fillId="3" borderId="4" xfId="0" applyFont="1" applyFill="1" applyBorder="1"/>
    <xf numFmtId="4" fontId="0" fillId="0" borderId="6" xfId="0" applyNumberFormat="1" applyBorder="1"/>
    <xf numFmtId="0" fontId="6" fillId="0" borderId="5" xfId="0" applyFont="1" applyBorder="1"/>
    <xf numFmtId="4" fontId="6" fillId="0" borderId="6" xfId="0" applyNumberFormat="1" applyFont="1" applyBorder="1"/>
    <xf numFmtId="0" fontId="6" fillId="0" borderId="7" xfId="0" applyFont="1" applyBorder="1"/>
    <xf numFmtId="0" fontId="6" fillId="0" borderId="8" xfId="0" applyFont="1" applyBorder="1"/>
    <xf numFmtId="4" fontId="6" fillId="0" borderId="8" xfId="0" applyNumberFormat="1" applyFont="1" applyBorder="1"/>
    <xf numFmtId="0" fontId="2" fillId="0" borderId="8" xfId="2" applyBorder="1"/>
    <xf numFmtId="0" fontId="6" fillId="0" borderId="6" xfId="0" applyFont="1" applyBorder="1"/>
    <xf numFmtId="4" fontId="6" fillId="0" borderId="3" xfId="0" applyNumberFormat="1" applyFont="1" applyBorder="1"/>
    <xf numFmtId="4" fontId="6" fillId="0" borderId="10" xfId="0" applyNumberFormat="1" applyFont="1" applyBorder="1"/>
    <xf numFmtId="0" fontId="6" fillId="0" borderId="10" xfId="0" applyFont="1" applyBorder="1"/>
    <xf numFmtId="4" fontId="6" fillId="0" borderId="11" xfId="0" applyNumberFormat="1" applyFont="1" applyBorder="1"/>
    <xf numFmtId="4" fontId="6" fillId="0" borderId="4" xfId="0" applyNumberFormat="1" applyFont="1" applyBorder="1"/>
    <xf numFmtId="14" fontId="6" fillId="0" borderId="12" xfId="0" applyNumberFormat="1"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center" vertical="center"/>
    </xf>
    <xf numFmtId="1" fontId="6" fillId="0" borderId="12" xfId="0" applyNumberFormat="1" applyFont="1" applyBorder="1" applyAlignment="1">
      <alignment horizontal="center" vertical="center"/>
    </xf>
    <xf numFmtId="165" fontId="6" fillId="0" borderId="13" xfId="0" applyNumberFormat="1" applyFont="1" applyBorder="1" applyAlignment="1">
      <alignment horizontal="center"/>
    </xf>
    <xf numFmtId="165" fontId="6" fillId="0" borderId="14" xfId="0" applyNumberFormat="1" applyFont="1" applyBorder="1" applyAlignment="1">
      <alignment horizontal="center"/>
    </xf>
    <xf numFmtId="164" fontId="6" fillId="0" borderId="15" xfId="0" applyNumberFormat="1" applyFont="1" applyBorder="1" applyAlignment="1">
      <alignment horizontal="center"/>
    </xf>
    <xf numFmtId="1" fontId="6" fillId="0" borderId="6" xfId="0" applyNumberFormat="1" applyFont="1" applyBorder="1" applyAlignment="1">
      <alignment horizontal="center" vertical="center"/>
    </xf>
    <xf numFmtId="0" fontId="2" fillId="0" borderId="0" xfId="2" applyFill="1"/>
    <xf numFmtId="165" fontId="0" fillId="0" borderId="0" xfId="0" applyNumberFormat="1"/>
    <xf numFmtId="0" fontId="7" fillId="0" borderId="0" xfId="0" applyFont="1"/>
    <xf numFmtId="0" fontId="2" fillId="0" borderId="0" xfId="2" applyFill="1" applyBorder="1"/>
    <xf numFmtId="8" fontId="10" fillId="0" borderId="0" xfId="0" applyNumberFormat="1" applyFont="1" applyAlignment="1">
      <alignment wrapText="1"/>
    </xf>
    <xf numFmtId="44" fontId="6" fillId="0" borderId="0" xfId="3" applyFont="1"/>
    <xf numFmtId="44" fontId="0" fillId="0" borderId="0" xfId="0" applyNumberFormat="1"/>
    <xf numFmtId="44" fontId="0" fillId="0" borderId="0" xfId="3" applyFont="1"/>
    <xf numFmtId="0" fontId="6" fillId="4" borderId="3" xfId="0" applyFont="1" applyFill="1" applyBorder="1"/>
    <xf numFmtId="0" fontId="6" fillId="4" borderId="4" xfId="0" applyFont="1" applyFill="1" applyBorder="1"/>
    <xf numFmtId="164" fontId="6" fillId="0" borderId="1" xfId="1" applyNumberFormat="1" applyFont="1" applyBorder="1"/>
  </cellXfs>
  <cellStyles count="4">
    <cellStyle name="Comma" xfId="1" builtinId="3"/>
    <cellStyle name="Currency" xfId="3" builtinId="4"/>
    <cellStyle name="Hyperlink" xfId="2" builtinId="8"/>
    <cellStyle name="Normal" xfId="0" builtinId="0"/>
  </cellStyles>
  <dxfs count="3">
    <dxf>
      <numFmt numFmtId="164" formatCode="_([$$-409]* #,##0.00_);_([$$-409]* \(#,##0.00\);_([$$-409]* &quot;-&quot;??_);_(@_)"/>
    </dxf>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931333</xdr:colOff>
      <xdr:row>31</xdr:row>
      <xdr:rowOff>160575</xdr:rowOff>
    </xdr:from>
    <xdr:to>
      <xdr:col>11</xdr:col>
      <xdr:colOff>626859</xdr:colOff>
      <xdr:row>38</xdr:row>
      <xdr:rowOff>97693</xdr:rowOff>
    </xdr:to>
    <xdr:sp macro="" textlink="">
      <xdr:nvSpPr>
        <xdr:cNvPr id="2" name="TextBox 1">
          <a:extLst>
            <a:ext uri="{FF2B5EF4-FFF2-40B4-BE49-F238E27FC236}">
              <a16:creationId xmlns:a16="http://schemas.microsoft.com/office/drawing/2014/main" id="{FE1BA523-89FA-1148-8912-99E7ABF1D422}"/>
            </a:ext>
          </a:extLst>
        </xdr:cNvPr>
        <xdr:cNvSpPr txBox="1"/>
      </xdr:nvSpPr>
      <xdr:spPr>
        <a:xfrm>
          <a:off x="17517533" y="6472475"/>
          <a:ext cx="3632526" cy="13595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Actual is calculated as the amount reported spent by the Mechanical Science</a:t>
          </a:r>
          <a:r>
            <a:rPr lang="en-US" sz="1100" b="0" i="0" u="none" strike="noStrike" baseline="0">
              <a:solidFill>
                <a:schemeClr val="dk1"/>
              </a:solidFill>
              <a:effectLst/>
              <a:latin typeface="+mn-lt"/>
              <a:ea typeface="+mn-ea"/>
              <a:cs typeface="+mn-cs"/>
            </a:rPr>
            <a:t> and E</a:t>
          </a:r>
          <a:r>
            <a:rPr lang="en-US" sz="1100" b="0" i="0" u="none" strike="noStrike">
              <a:solidFill>
                <a:schemeClr val="dk1"/>
              </a:solidFill>
              <a:effectLst/>
              <a:latin typeface="+mn-lt"/>
              <a:ea typeface="+mn-ea"/>
              <a:cs typeface="+mn-cs"/>
            </a:rPr>
            <a:t>ngineering Business Department as of our April statement divided by the subtotal of our items. This creates an overhead rate applied on the dollar amount spent</a:t>
          </a:r>
          <a:r>
            <a:rPr lang="en-US" sz="1100" b="0" i="0" u="none" strike="noStrike" baseline="0">
              <a:solidFill>
                <a:schemeClr val="dk1"/>
              </a:solidFill>
              <a:effectLst/>
              <a:latin typeface="+mn-lt"/>
              <a:ea typeface="+mn-ea"/>
              <a:cs typeface="+mn-cs"/>
            </a:rPr>
            <a:t> and is meant to represent shipping and any applicable fees/taxes.</a:t>
          </a:r>
          <a:r>
            <a:rPr lang="en-US" sz="1100" b="0" i="0" u="none" strike="noStrike">
              <a:solidFill>
                <a:schemeClr val="dk1"/>
              </a:solidFill>
              <a:effectLst/>
              <a:latin typeface="+mn-lt"/>
              <a:ea typeface="+mn-ea"/>
              <a:cs typeface="+mn-cs"/>
            </a:rPr>
            <a:t> We chose to report the amount spent on MOSFET modules without this overhead rate as they were large purchases that</a:t>
          </a:r>
          <a:r>
            <a:rPr lang="en-US" sz="1100" b="0" i="0" u="none" strike="noStrike" baseline="0">
              <a:solidFill>
                <a:schemeClr val="dk1"/>
              </a:solidFill>
              <a:effectLst/>
              <a:latin typeface="+mn-lt"/>
              <a:ea typeface="+mn-ea"/>
              <a:cs typeface="+mn-cs"/>
            </a:rPr>
            <a:t> did not incur much additional fees.</a:t>
          </a:r>
          <a:r>
            <a:rPr lang="en-US" sz="1100" b="0" i="0" u="none" strike="noStrike">
              <a:solidFill>
                <a:schemeClr val="dk1"/>
              </a:solidFill>
              <a:effectLst/>
              <a:latin typeface="+mn-lt"/>
              <a:ea typeface="+mn-ea"/>
              <a:cs typeface="+mn-cs"/>
            </a:rPr>
            <a:t> We instead reported the actual amount as per their actual invoices (Sheet2). </a:t>
          </a:r>
          <a:r>
            <a:rPr lang="en-US"/>
            <a:t>Our</a:t>
          </a:r>
          <a:r>
            <a:rPr lang="en-US" baseline="0"/>
            <a:t> overhead rate was adjusted to reflect this exclusion. </a:t>
          </a:r>
          <a:endParaRPr lang="en-US" sz="1100"/>
        </a:p>
      </xdr:txBody>
    </xdr:sp>
    <xdr:clientData/>
  </xdr:twoCellAnchor>
  <xdr:twoCellAnchor editAs="oneCell">
    <xdr:from>
      <xdr:col>0</xdr:col>
      <xdr:colOff>0</xdr:colOff>
      <xdr:row>42</xdr:row>
      <xdr:rowOff>0</xdr:rowOff>
    </xdr:from>
    <xdr:to>
      <xdr:col>6</xdr:col>
      <xdr:colOff>457200</xdr:colOff>
      <xdr:row>91</xdr:row>
      <xdr:rowOff>97870</xdr:rowOff>
    </xdr:to>
    <xdr:pic>
      <xdr:nvPicPr>
        <xdr:cNvPr id="3" name="Picture 2">
          <a:extLst>
            <a:ext uri="{FF2B5EF4-FFF2-40B4-BE49-F238E27FC236}">
              <a16:creationId xmlns:a16="http://schemas.microsoft.com/office/drawing/2014/main" id="{88479A60-A165-1641-848C-FCD789EE3186}"/>
            </a:ext>
          </a:extLst>
        </xdr:cNvPr>
        <xdr:cNvPicPr>
          <a:picLocks noChangeAspect="1"/>
        </xdr:cNvPicPr>
      </xdr:nvPicPr>
      <xdr:blipFill>
        <a:blip xmlns:r="http://schemas.openxmlformats.org/officeDocument/2006/relationships" r:embed="rId1"/>
        <a:stretch>
          <a:fillRect/>
        </a:stretch>
      </xdr:blipFill>
      <xdr:spPr>
        <a:xfrm>
          <a:off x="0" y="8547100"/>
          <a:ext cx="8001000" cy="10054670"/>
        </a:xfrm>
        <a:prstGeom prst="rect">
          <a:avLst/>
        </a:prstGeom>
      </xdr:spPr>
    </xdr:pic>
    <xdr:clientData/>
  </xdr:twoCellAnchor>
  <xdr:twoCellAnchor editAs="oneCell">
    <xdr:from>
      <xdr:col>6</xdr:col>
      <xdr:colOff>1193800</xdr:colOff>
      <xdr:row>44</xdr:row>
      <xdr:rowOff>12700</xdr:rowOff>
    </xdr:from>
    <xdr:to>
      <xdr:col>15</xdr:col>
      <xdr:colOff>38100</xdr:colOff>
      <xdr:row>73</xdr:row>
      <xdr:rowOff>125845</xdr:rowOff>
    </xdr:to>
    <xdr:pic>
      <xdr:nvPicPr>
        <xdr:cNvPr id="4" name="Picture 3">
          <a:extLst>
            <a:ext uri="{FF2B5EF4-FFF2-40B4-BE49-F238E27FC236}">
              <a16:creationId xmlns:a16="http://schemas.microsoft.com/office/drawing/2014/main" id="{F0357935-78D5-F64C-BAF1-6B23491BFBF1}"/>
            </a:ext>
          </a:extLst>
        </xdr:cNvPr>
        <xdr:cNvPicPr>
          <a:picLocks noChangeAspect="1"/>
        </xdr:cNvPicPr>
      </xdr:nvPicPr>
      <xdr:blipFill>
        <a:blip xmlns:r="http://schemas.openxmlformats.org/officeDocument/2006/relationships" r:embed="rId2"/>
        <a:stretch>
          <a:fillRect/>
        </a:stretch>
      </xdr:blipFill>
      <xdr:spPr>
        <a:xfrm>
          <a:off x="8737600" y="8966200"/>
          <a:ext cx="8001000" cy="600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304800</xdr:colOff>
      <xdr:row>3</xdr:row>
      <xdr:rowOff>44450</xdr:rowOff>
    </xdr:from>
    <xdr:to>
      <xdr:col>23</xdr:col>
      <xdr:colOff>647700</xdr:colOff>
      <xdr:row>28</xdr:row>
      <xdr:rowOff>22678</xdr:rowOff>
    </xdr:to>
    <xdr:pic>
      <xdr:nvPicPr>
        <xdr:cNvPr id="36" name="Picture 35">
          <a:extLst>
            <a:ext uri="{FF2B5EF4-FFF2-40B4-BE49-F238E27FC236}">
              <a16:creationId xmlns:a16="http://schemas.microsoft.com/office/drawing/2014/main" id="{EFC475BE-C0A1-6ACC-B622-C698F0F1CA5D}"/>
            </a:ext>
            <a:ext uri="{147F2762-F138-4A5C-976F-8EAC2B608ADB}">
              <a16:predDERef xmlns:a16="http://schemas.microsoft.com/office/drawing/2014/main" pred="{880F518C-AE4B-E82D-AD36-030F905167AD}"/>
            </a:ext>
          </a:extLst>
        </xdr:cNvPr>
        <xdr:cNvPicPr>
          <a:picLocks noChangeAspect="1"/>
        </xdr:cNvPicPr>
      </xdr:nvPicPr>
      <xdr:blipFill>
        <a:blip xmlns:r="http://schemas.openxmlformats.org/officeDocument/2006/relationships" r:embed="rId1"/>
        <a:stretch>
          <a:fillRect/>
        </a:stretch>
      </xdr:blipFill>
      <xdr:spPr>
        <a:xfrm>
          <a:off x="13611225" y="644525"/>
          <a:ext cx="7886700" cy="4978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673100</xdr:colOff>
      <xdr:row>107</xdr:row>
      <xdr:rowOff>88899</xdr:rowOff>
    </xdr:from>
    <xdr:to>
      <xdr:col>8</xdr:col>
      <xdr:colOff>25400</xdr:colOff>
      <xdr:row>114</xdr:row>
      <xdr:rowOff>67732</xdr:rowOff>
    </xdr:to>
    <xdr:sp macro="" textlink="">
      <xdr:nvSpPr>
        <xdr:cNvPr id="10" name="TextBox 1">
          <a:extLst>
            <a:ext uri="{FF2B5EF4-FFF2-40B4-BE49-F238E27FC236}">
              <a16:creationId xmlns:a16="http://schemas.microsoft.com/office/drawing/2014/main" id="{E20C883A-BBA1-1A77-9A6F-CB60F46C22EA}"/>
            </a:ext>
          </a:extLst>
        </xdr:cNvPr>
        <xdr:cNvSpPr txBox="1"/>
      </xdr:nvSpPr>
      <xdr:spPr>
        <a:xfrm>
          <a:off x="673100" y="22034499"/>
          <a:ext cx="6278033" cy="1401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AMK and</a:t>
          </a:r>
          <a:r>
            <a:rPr lang="en-US" sz="1100" baseline="0"/>
            <a:t> Robust Gear's total costs were independently calculated (see tabs "Robust Gear" and "AMK") due to their higher than average subtotal and overhead (shipping and fees) cost. The remaining purchases "Actual" value were adjusted via:</a:t>
          </a:r>
        </a:p>
        <a:p>
          <a:r>
            <a:rPr lang="en-US" sz="1100" baseline="0"/>
            <a:t> (Amount spend from MechSE FY 24 Statement 12 -  Robust Gear and AMK total costs)/ total of Subtotal </a:t>
          </a:r>
        </a:p>
        <a:p>
          <a:r>
            <a:rPr lang="en-US" sz="1100" baseline="0"/>
            <a:t>which adjusted the subtotals down by 6.27%. We attribute this change to discounts we received off or regular market value due to our status as a student team and the University of Illinois' discounted prices when purchasing through contracted vendors. </a:t>
          </a:r>
          <a:endParaRPr lang="en-US" sz="1100"/>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eneelin/Downloads/IFE%20SSC%20Spending%20Report%20Spring%202023%20(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n lin" refreshedDate="45074.552019444447" createdVersion="8" refreshedVersion="8" minRefreshableVersion="3" recordCount="26" xr:uid="{C58F16AA-29A3-7642-9411-19A75C97F67C}">
  <cacheSource type="worksheet">
    <worksheetSource ref="A1:J27" sheet="Sheet1" r:id="rId2"/>
  </cacheSource>
  <cacheFields count="13">
    <cacheField name="Date" numFmtId="14">
      <sharedItems containsSemiMixedTypes="0" containsNonDate="0" containsDate="1" containsString="0" minDate="2023-01-27T00:00:00" maxDate="2023-05-11T00:00:00"/>
    </cacheField>
    <cacheField name="Requested By " numFmtId="0">
      <sharedItems/>
    </cacheField>
    <cacheField name="SSC" numFmtId="0">
      <sharedItems count="3">
        <s v="MOSFET modules"/>
        <s v="Wire harness connectors and supplies"/>
        <s v="Microcontroller Fund"/>
      </sharedItems>
    </cacheField>
    <cacheField name="Subsystem" numFmtId="0">
      <sharedItems/>
    </cacheField>
    <cacheField name="Budget Category " numFmtId="0">
      <sharedItems containsBlank="1"/>
    </cacheField>
    <cacheField name="Date needed by" numFmtId="14">
      <sharedItems containsDate="1" containsBlank="1" containsMixedTypes="1" minDate="2023-02-27T00:00:00" maxDate="2023-02-28T00:00:00"/>
    </cacheField>
    <cacheField name="Item Description" numFmtId="0">
      <sharedItems/>
    </cacheField>
    <cacheField name="Why?/Purpose" numFmtId="0">
      <sharedItems/>
    </cacheField>
    <cacheField name="Link" numFmtId="0">
      <sharedItems/>
    </cacheField>
    <cacheField name="Quantity" numFmtId="0">
      <sharedItems containsSemiMixedTypes="0" containsString="0" containsNumber="1" containsInteger="1" minValue="1" maxValue="250"/>
    </cacheField>
    <cacheField name="Price ea." numFmtId="0">
      <sharedItems containsSemiMixedTypes="0" containsString="0" containsNumber="1" minValue="9.8400000000000001E-2" maxValue="173.81"/>
    </cacheField>
    <cacheField name="Subtotal" numFmtId="165">
      <sharedItems containsSemiMixedTypes="0" containsString="0" containsNumber="1" minValue="3.9359999999999999" maxValue="2607.15"/>
    </cacheField>
    <cacheField name="Actual" numFmtId="164">
      <sharedItems containsSemiMixedTypes="0" containsString="0" containsNumber="1" minValue="4.016932312638593" maxValue="2614.1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n lin" refreshedDate="45516.10594872685" createdVersion="8" refreshedVersion="8" minRefreshableVersion="3" recordCount="100" xr:uid="{F14447EF-5CFD-364E-8DE0-3AE50062A781}">
  <cacheSource type="worksheet">
    <worksheetSource ref="A1:S101" sheet="2023-2025"/>
  </cacheSource>
  <cacheFields count="19">
    <cacheField name="Date Requested" numFmtId="14">
      <sharedItems containsSemiMixedTypes="0" containsNonDate="0" containsDate="1" containsString="0" minDate="2023-01-03T00:00:00" maxDate="2024-05-26T23:16:46"/>
    </cacheField>
    <cacheField name="Requested By " numFmtId="0">
      <sharedItems/>
    </cacheField>
    <cacheField name="Subsystem" numFmtId="0">
      <sharedItems/>
    </cacheField>
    <cacheField name="Budget Category " numFmtId="0">
      <sharedItems/>
    </cacheField>
    <cacheField name="Date Needed By" numFmtId="0">
      <sharedItems containsString="0" containsBlank="1" containsNumber="1" containsInteger="1" minValue="45189" maxValue="45426"/>
    </cacheField>
    <cacheField name="Catalog/Part #" numFmtId="0">
      <sharedItems containsBlank="1"/>
    </cacheField>
    <cacheField name="Item Description" numFmtId="0">
      <sharedItems/>
    </cacheField>
    <cacheField name="Why?/Purpose" numFmtId="0">
      <sharedItems containsMixedTypes="1" containsNumber="1" containsInteger="1" minValue="0" maxValue="0"/>
    </cacheField>
    <cacheField name="Link" numFmtId="0">
      <sharedItems longText="1"/>
    </cacheField>
    <cacheField name="Quantity" numFmtId="0">
      <sharedItems containsSemiMixedTypes="0" containsString="0" containsNumber="1" containsInteger="1" minValue="1" maxValue="180"/>
    </cacheField>
    <cacheField name="Price ea." numFmtId="0">
      <sharedItems containsSemiMixedTypes="0" containsString="0" containsNumber="1" minValue="0.28000000000000003" maxValue="5320"/>
    </cacheField>
    <cacheField name="SSC" numFmtId="0">
      <sharedItems count="7">
        <s v="Brake system lining and hardware"/>
        <s v="Electronic components"/>
        <s v="Encoders"/>
        <s v="Machined Motorsport gears"/>
        <s v="Printed circuit boards"/>
        <s v="Water cooling block"/>
        <s v="Wire harness connectors and supplies"/>
      </sharedItems>
    </cacheField>
    <cacheField name="Subtotal" numFmtId="164">
      <sharedItems containsSemiMixedTypes="0" containsString="0" containsNumber="1" minValue="5.45" maxValue="5320"/>
    </cacheField>
    <cacheField name=" Actual " numFmtId="164">
      <sharedItems containsSemiMixedTypes="0" containsString="0" containsNumber="1" minValue="5.1227264621839366" maxValue="5000.5329869391826"/>
    </cacheField>
    <cacheField name="Notes" numFmtId="0">
      <sharedItems containsBlank="1"/>
    </cacheField>
    <cacheField name="Date Purchased" numFmtId="0">
      <sharedItems containsString="0" containsBlank="1" containsNumber="1" containsInteger="1" minValue="45207" maxValue="45440"/>
    </cacheField>
    <cacheField name="Funding Type" numFmtId="0">
      <sharedItems containsBlank="1"/>
    </cacheField>
    <cacheField name="Order Number" numFmtId="0">
      <sharedItems containsBlank="1" containsMixedTypes="1" containsNumber="1" containsInteger="1" minValue="150256" maxValue="175947"/>
    </cacheField>
    <cacheField name="Hadley Approv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d v="2023-01-27T00:00:00"/>
    <s v="Akash Chandra"/>
    <x v="0"/>
    <s v="Electrical"/>
    <s v="Motor Controls"/>
    <s v="ASAP"/>
    <s v="CAB011M12FM3, 1200V SIC H-BRIDGE MODULE"/>
    <s v="Switching FETs for the custom inverter"/>
    <s v="https://www.digikey.com/en/products/detail/CAB011M12FM3/1697-CAB011M12FM3-ND/13979744?utm_campaign=buynow&amp;utm_medium=aggregator&amp;curr=usd&amp;utm_source=octopart"/>
    <n v="15"/>
    <n v="173.81"/>
    <n v="2607.15"/>
    <n v="2614.14"/>
  </r>
  <r>
    <d v="2023-02-02T00:00:00"/>
    <s v="Akash Chandra"/>
    <x v="0"/>
    <s v="Electrical"/>
    <s v="Motor Controls"/>
    <s v="ASAP"/>
    <s v="CAB011M12FM3, 1200V SIC H-BRIDGE MODULE"/>
    <s v="Switching FETs for the custom inverter"/>
    <s v="https://www.digikey.com/en/products/detail/CAB011M12FM3/1697-CAB011M12FM3-ND/13979744?utm_campaign=buynow&amp;utm_medium=aggregator&amp;curr=usd&amp;utm_source=octopart"/>
    <n v="2"/>
    <n v="173.81"/>
    <n v="347.62"/>
    <n v="354.61"/>
  </r>
  <r>
    <d v="2023-02-15T00:00:00"/>
    <s v="Michael Stoens"/>
    <x v="1"/>
    <s v="Connectors"/>
    <s v="Wire Harness"/>
    <m/>
    <s v="Encoder Cable Ends"/>
    <s v="Connectors to go on the end of motor encoders"/>
    <s v="https://www.mouser.com/ProductDetail/TE-Connectivity/T4112012081-000?qs=93dPVOzcTpIc9zgp36cygw%3D%3D"/>
    <n v="4"/>
    <n v="14.31"/>
    <n v="57.24"/>
    <n v="58.416972961238073"/>
  </r>
  <r>
    <d v="2023-02-15T00:00:00"/>
    <s v="Michael Stoens"/>
    <x v="1"/>
    <s v="Connectors"/>
    <s v="Wire Harness"/>
    <m/>
    <s v="Encoder Cable Pass-Throughs"/>
    <s v="Connectors to pass through inverter enclosure"/>
    <s v="https://www.digikey.com/en/products/detail/phoenix-contact/1419425/4471277"/>
    <n v="4"/>
    <n v="80.36"/>
    <n v="321.44"/>
    <n v="328.04947219881842"/>
  </r>
  <r>
    <d v="2023-02-15T00:00:00"/>
    <s v="Michael Stoens"/>
    <x v="1"/>
    <s v="Connectors"/>
    <s v="Wire Harness"/>
    <m/>
    <s v="Solder DSub Connectors"/>
    <s v="Connect Encoder Cables to AMK"/>
    <s v="https://www.digikey.com/en/products/detail/norcomp-inc/171-015-103L001/858117"/>
    <n v="6"/>
    <n v="1.42"/>
    <n v="8.52"/>
    <n v="8.69518884747988"/>
  </r>
  <r>
    <d v="2023-02-22T00:00:00"/>
    <s v="Michael Stoens"/>
    <x v="1"/>
    <s v="Wire Harness"/>
    <m/>
    <d v="2023-02-27T00:00:00"/>
    <s v="Igus 4 Conductor Phase Cable CF35-UL-60-04. 4C X 10 Awg"/>
    <s v="Cable to connect to motor controllers to motors: 1 Piece, 30FT"/>
    <s v="https://www.igus.com/product/1094?artNr=CF35-UL-60-04"/>
    <n v="30"/>
    <n v="11.11"/>
    <n v="333.3"/>
    <n v="340.15333836444182"/>
  </r>
  <r>
    <d v="2023-02-26T00:00:00"/>
    <s v="James Girup"/>
    <x v="1"/>
    <s v="Wire Harness"/>
    <m/>
    <s v="ASAP"/>
    <s v="Size 20 contacts pins"/>
    <s v="Need for LV connections"/>
    <s v="1060-20-0222 TE Connectivity Deutsch Connectors | Connectors, Interconnects | DigiKey"/>
    <n v="150"/>
    <n v="0.1817"/>
    <n v="27.254999999999999"/>
    <n v="27.815419253293914"/>
  </r>
  <r>
    <d v="2023-02-26T00:00:00"/>
    <s v="James Girup"/>
    <x v="1"/>
    <s v="Wire Harness"/>
    <m/>
    <s v="ASAP"/>
    <s v="Size 20 contact sockets"/>
    <s v="Need for LV connections"/>
    <s v="1062-20-0222 TE Connectivity Deutsch Connectors | Connectors, Interconnects | DigiKey"/>
    <n v="150"/>
    <n v="0.2485"/>
    <n v="37.274999999999999"/>
    <n v="38.041451207724478"/>
  </r>
  <r>
    <d v="2023-02-26T00:00:00"/>
    <s v="James Girup"/>
    <x v="1"/>
    <s v="Wire Harness"/>
    <m/>
    <s v="ASAP"/>
    <s v="22AWG Tefzel wire"/>
    <s v="Need more 22AWG wire"/>
    <s v="https://racespeconline.com/products/22-awg-mil-w-22759-32-tefzel-wire?variant=42411081466073"/>
    <n v="250"/>
    <n v="0.2"/>
    <n v="50"/>
    <n v="51.028103565022775"/>
  </r>
  <r>
    <d v="2023-02-26T00:00:00"/>
    <s v="James Girup"/>
    <x v="1"/>
    <s v="Wire Harness"/>
    <m/>
    <s v="ASAP"/>
    <s v="CAN splice connector"/>
    <s v="Need for CAN"/>
    <s v="AT04-3P-RY01 Amphenol Sine Systems Corp | Connectors, Interconnects | DigiKey"/>
    <n v="15"/>
    <n v="10.872"/>
    <n v="163.07999999999998"/>
    <n v="166.43326258767826"/>
  </r>
  <r>
    <d v="2023-02-26T00:00:00"/>
    <s v="James Girup"/>
    <x v="1"/>
    <s v="Wire Harness"/>
    <m/>
    <s v="ASAP"/>
    <s v="Braiding for phase cables"/>
    <s v="Wire needs orange covering"/>
    <s v="3/4&quot; (19mm) Double Layer Wear-Indicating Self Closing Protective Braided Sleeving Wrap - 25 Feet - Orange (outer) / Black (inner) - Walmart.com"/>
    <n v="2"/>
    <n v="41.5"/>
    <n v="83"/>
    <n v="84.706651917937805"/>
  </r>
  <r>
    <d v="2023-02-26T00:00:00"/>
    <s v="James Girup"/>
    <x v="1"/>
    <s v="Wire Harness"/>
    <m/>
    <s v="ASAP"/>
    <s v="CAN 120ohm connector plug"/>
    <s v="CAN line connectors"/>
    <s v="AT06-3S-RJ120 Amphenol Sine Systems Corp | Connectors, Interconnects | DigiKey"/>
    <n v="4"/>
    <n v="6.1"/>
    <n v="24.4"/>
    <n v="24.901714539731113"/>
  </r>
  <r>
    <d v="2023-02-26T00:00:00"/>
    <s v="James Girup"/>
    <x v="1"/>
    <s v="Wire Harness"/>
    <m/>
    <s v="ASAP"/>
    <s v="CAN connector plug"/>
    <s v="CAN line connectors"/>
    <s v="AT06-3S-SR01GRY Amphenol Sine Systems Corp | Connectors, Interconnects | DigiKey"/>
    <n v="40"/>
    <n v="1.6816"/>
    <n v="67.263999999999996"/>
    <n v="68.647087163953842"/>
  </r>
  <r>
    <d v="2023-02-26T00:00:00"/>
    <s v="James Girup"/>
    <x v="1"/>
    <s v="Wire Harness"/>
    <m/>
    <s v="ASAP"/>
    <s v="CAN connector plug insert"/>
    <s v="lue"/>
    <s v="AW3S Amphenol Sine Systems Corp | Connectors, Interconnects | DigiKey"/>
    <n v="40"/>
    <n v="9.8400000000000001E-2"/>
    <n v="3.9359999999999999"/>
    <n v="4.016932312638593"/>
  </r>
  <r>
    <d v="2023-02-26T00:00:00"/>
    <s v="James Girup"/>
    <x v="1"/>
    <s v="Wire Harness"/>
    <m/>
    <s v="ASAP"/>
    <s v="CAN connector receptacle"/>
    <s v="CAN line connectors"/>
    <s v="AT04-3P-SR01GRY Amphenol Sine Systems Corp | Connectors, Interconnects | DigiKey"/>
    <n v="25"/>
    <n v="1.5"/>
    <n v="37.5"/>
    <n v="38.271077673767081"/>
  </r>
  <r>
    <d v="2023-02-26T00:00:00"/>
    <s v="James Girup"/>
    <x v="1"/>
    <s v="Wire Harness"/>
    <m/>
    <s v="ASAP"/>
    <s v="CAN connector receptacle insert"/>
    <s v="CAN line connectors"/>
    <s v="AW3P Amphenol Sine Systems Corp | Connectors, Interconnects | DigiKey"/>
    <n v="50"/>
    <n v="0.1132"/>
    <n v="5.66"/>
    <n v="5.7763813235605781"/>
  </r>
  <r>
    <d v="2023-02-26T00:00:00"/>
    <s v="James Girup"/>
    <x v="1"/>
    <s v="Wire Harness"/>
    <m/>
    <s v="ASAP"/>
    <s v="CAN connector pin"/>
    <s v="CAN line connectors"/>
    <s v="AT60-16-0822 Amphenol Sine Systems Corp | Connectors, Interconnects | DigiKey"/>
    <n v="150"/>
    <n v="0.245"/>
    <n v="36.75"/>
    <n v="37.505656120291739"/>
  </r>
  <r>
    <d v="2023-02-26T00:00:00"/>
    <s v="James Girup"/>
    <x v="1"/>
    <s v="Wire Harness"/>
    <m/>
    <s v="ASAP"/>
    <s v="CAN connector socket"/>
    <s v="CAN line connectors"/>
    <s v="AT62-16-0822 Amphenol Sine Systems Corp | Connectors, Interconnects | DigiKey"/>
    <n v="150"/>
    <n v="0.32519999999999999"/>
    <n v="48.78"/>
    <n v="49.783017838036223"/>
  </r>
  <r>
    <d v="2023-02-26T00:00:00"/>
    <s v="James Girup"/>
    <x v="1"/>
    <s v="Wire Harness"/>
    <m/>
    <s v="ASAP"/>
    <s v="6mm2 phase connector plug"/>
    <s v="We need different phase connectors"/>
    <s v="ELP3A03 Amphenol Industrial Operations | Connectors, Interconnects | DigiKey"/>
    <n v="6"/>
    <n v="34.08"/>
    <n v="204.48"/>
    <n v="208.68453233951712"/>
  </r>
  <r>
    <d v="2023-02-26T00:00:00"/>
    <s v="James Girup"/>
    <x v="1"/>
    <s v="Wire Harness"/>
    <m/>
    <s v="ASAP"/>
    <s v="6mm2 phase connector receptacle"/>
    <s v="We need different phase connectors"/>
    <s v="ELR3A03 Amphenol Industrial Operations | Connectors, Interconnects | DigiKey"/>
    <n v="6"/>
    <n v="20.02"/>
    <n v="120.12"/>
    <n v="122.58991600461071"/>
  </r>
  <r>
    <d v="2023-02-26T00:00:00"/>
    <s v="James Girup"/>
    <x v="1"/>
    <s v="Wire Harness"/>
    <m/>
    <s v="ASAP"/>
    <s v="3/8' orange 50 feet"/>
    <s v="We need LV cable sleeving"/>
    <s v="https://www.cabletiesandmore.com/f6-wrap-around-braided-sleeving?pid=273"/>
    <n v="1"/>
    <n v="39.5"/>
    <n v="39.5"/>
    <n v="40.312201816367995"/>
  </r>
  <r>
    <d v="2023-02-26T00:00:00"/>
    <s v="James Girup"/>
    <x v="1"/>
    <s v="Wire Harness"/>
    <m/>
    <s v="ASAP"/>
    <s v="3/8' black 50 feet"/>
    <s v="We need LV cable sleeving"/>
    <s v="https://www.cabletiesandmore.com/f6-wrap-around-braided-sleeving?pid=273"/>
    <n v="1"/>
    <n v="26.75"/>
    <n v="26.75"/>
    <n v="27.300035407287186"/>
  </r>
  <r>
    <d v="2023-02-26T00:00:00"/>
    <s v="James Girup"/>
    <x v="1"/>
    <s v="Wire Harness"/>
    <m/>
    <s v="ASAP"/>
    <s v="1' black 100 feet"/>
    <s v="We need LV cable sleeving"/>
    <s v="https://www.cabletiesandmore.com/f6-wrap-around-braided-sleeving?pid=273"/>
    <n v="1"/>
    <n v="82.86"/>
    <n v="82.86"/>
    <n v="84.56377322795575"/>
  </r>
  <r>
    <d v="2023-03-03T00:00:00"/>
    <s v="James Girup"/>
    <x v="1"/>
    <s v="Wire Harness"/>
    <m/>
    <s v="ASAP"/>
    <s v="Straight pin board mount dashboard connector"/>
    <s v="Ordered wrong connector before, need this one"/>
    <s v="1-776262-4 TE Connectivity / AMP | Mouser"/>
    <n v="3"/>
    <n v="13.07"/>
    <n v="39.21"/>
    <n v="40.016238815690862"/>
  </r>
  <r>
    <d v="2023-04-20T00:00:00"/>
    <s v="Akash Chandra"/>
    <x v="2"/>
    <s v="Motor Controls"/>
    <s v="Motor Controls"/>
    <s v="ASAP"/>
    <s v="STMicroelectronics STM32H723ZGT6"/>
    <s v="Custom Inverter and New Safety Board MCU, keeping a stockpile of these for future years "/>
    <s v="https://www.lcsc.com/product-detail/Microcontroller-Units-MCUs-MPUs-SOCs_STMicroelectronics-STM32H723ZGT6_C730146.html"/>
    <n v="10"/>
    <n v="11.6312"/>
    <n v="116.312"/>
    <n v="118.70361563709858"/>
  </r>
  <r>
    <d v="2023-05-10T00:00:00"/>
    <s v="Michael"/>
    <x v="1"/>
    <s v="Wire Harness"/>
    <s v="Connectors"/>
    <s v="ASAP"/>
    <s v="6mm2 Phase Connectors"/>
    <s v="Replace broken connectors before comp"/>
    <s v="ELP3A03 Amphenol Industrial Operations | Connectors, Interconnects | DigiKey"/>
    <n v="4"/>
    <n v="34.08"/>
    <n v="136.32"/>
    <n v="139.12302155967808"/>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d v="2023-12-04T01:14:02"/>
    <s v="jtwang5@illinois.edu"/>
    <s v="Drivetrain"/>
    <s v="Mechanical"/>
    <n v="45275"/>
    <m/>
    <s v="Allstar Performance Braided Steel Lines ALL46302-15"/>
    <s v="brake line"/>
    <s v="https://www.summitracing.com/parts/aaf-all46302-15"/>
    <n v="2"/>
    <n v="18.489999999999998"/>
    <x v="0"/>
    <n v="36.979999999999997"/>
    <n v="34.759343958084763"/>
    <s v="SSC - sponsorship check"/>
    <m/>
    <s v="SSC"/>
    <n v="159729"/>
    <s v="Approved"/>
  </r>
  <r>
    <d v="2023-12-01T10:38:55"/>
    <s v="jtwang5@illinois.edu"/>
    <s v="Drivetrain"/>
    <s v="Mechanical"/>
    <n v="45275"/>
    <m/>
    <s v="Summit Racing™ Stainless Steel Fuel and Brake Hard Lines SUM-220205-25"/>
    <s v="Brakes"/>
    <s v="https://www.summitracing.com/parts/sum-220205-25"/>
    <n v="1"/>
    <n v="39.99"/>
    <x v="0"/>
    <n v="39.99"/>
    <n v="37.588592884905623"/>
    <s v="Sponorship check"/>
    <n v="45275"/>
    <s v="SSC"/>
    <n v="159729"/>
    <s v="Approved"/>
  </r>
  <r>
    <d v="2023-12-01T10:38:05"/>
    <s v="jtwang5@illinois.edu"/>
    <s v="Drivetrain"/>
    <s v="Mechanical"/>
    <n v="45275"/>
    <m/>
    <s v="Allstar Performance Braided Steel Lines ALL46302-21"/>
    <s v="Brakes"/>
    <s v="https://www.summitracing.com/parts/aaf-all46302-21"/>
    <n v="4"/>
    <n v="20.49"/>
    <x v="0"/>
    <n v="81.96"/>
    <n v="77.038286392769805"/>
    <s v="Sponorship check"/>
    <n v="45275"/>
    <s v="SSC"/>
    <n v="159729"/>
    <s v="Approved"/>
  </r>
  <r>
    <d v="2023-12-01T10:30:11"/>
    <s v="jtwang5@illinois.edu"/>
    <s v="Drivetrain"/>
    <s v="Mechanical"/>
    <n v="45275"/>
    <m/>
    <s v="Steel AN3 Tee Adapter"/>
    <s v="Brakes"/>
    <s v="https://www.speedwaymotors.com/Steel-AN3-Tee-Adapter,29657.html?utm_medium=CSEGoogle&amp;utm_source=CSE&amp;utm_campaign=CSEGOOGLE&amp;srsltid=AfmBOoqoPtP1dpUixW987Vi-9leKRVAEpxzi1UroEZd_qxMzFeh8MHqMWOI"/>
    <n v="2"/>
    <n v="9.7899999999999991"/>
    <x v="0"/>
    <n v="19.579999999999998"/>
    <n v="18.404217271479169"/>
    <m/>
    <m/>
    <s v="SSC"/>
    <n v="159727"/>
    <s v="Approved"/>
  </r>
  <r>
    <d v="2023-12-01T10:26:41"/>
    <s v="jtwang5@illinois.edu"/>
    <s v="Drivetrain"/>
    <s v="Mechanical"/>
    <n v="45275"/>
    <m/>
    <s v="Precision Extreme-Pressure 316 Stainless Steel Fitting Reducing Adapter, 1/4 NPT Female x 1/8 NPT Male"/>
    <s v="Brakes"/>
    <s v="https://www.mcmaster.com/48805K252/"/>
    <n v="3"/>
    <n v="17.96"/>
    <x v="0"/>
    <n v="53.88"/>
    <n v="50.644495739902851"/>
    <m/>
    <m/>
    <s v="SSC"/>
    <n v="159010"/>
    <s v="Approved"/>
  </r>
  <r>
    <d v="2023-11-30T07:35:41"/>
    <s v="louisye2@illinois.edu"/>
    <s v="Cockpit Controls"/>
    <s v="Mechanical"/>
    <n v="45275"/>
    <m/>
    <s v="NARRCO RACKS, rack speed 3.5, eye to eye 14.4''"/>
    <s v="steering rack"/>
    <s v="https://fsaeparts.com/products/narrco-racks?variant=15279234220075"/>
    <n v="1"/>
    <n v="600"/>
    <x v="0"/>
    <n v="600"/>
    <n v="563.96988574502052"/>
    <s v="SSC - sponsorship check"/>
    <n v="45275"/>
    <s v="SSC"/>
    <n v="159728"/>
    <s v="Approved"/>
  </r>
  <r>
    <d v="2024-05-10T03:27:57"/>
    <s v="rishavk2@illinois.edu"/>
    <s v="DAQA"/>
    <s v="Electrical "/>
    <m/>
    <s v="568-8681-1-ND "/>
    <s v="Inverter CAN Transceiver"/>
    <s v="Drive"/>
    <s v="https://www.digikey.com/en/products/detail/nxp-usa-inc/TJA1048T-118/2606138"/>
    <n v="10"/>
    <n v="2.74"/>
    <x v="1"/>
    <n v="27.400000000000002"/>
    <n v="25.75462478235594"/>
    <m/>
    <n v="45425"/>
    <s v="SSC"/>
    <n v="174655"/>
    <s v="Approved"/>
  </r>
  <r>
    <d v="2023-08-30T00:00:00"/>
    <s v="Dhruv Kulgod"/>
    <s v="Circuit Design"/>
    <s v="Electrical "/>
    <n v="45189"/>
    <m/>
    <s v="Rigola DL3021A Electronic Load + Load Cable + Sense Cable"/>
    <s v="In-house continuous cell testing"/>
    <s v="https://www.rigolna.com/products/dc-power-loads/dl3000/"/>
    <n v="1"/>
    <n v="639"/>
    <x v="1"/>
    <n v="639"/>
    <n v="600.62792831844695"/>
    <m/>
    <n v="45222"/>
    <s v="SSC"/>
    <n v="150256"/>
    <s v="Approved"/>
  </r>
  <r>
    <d v="2023-09-19T00:00:00"/>
    <s v="Dhruv Kulgod"/>
    <s v="Elec General"/>
    <s v="Electrical "/>
    <n v="45199"/>
    <m/>
    <s v="Rigola DL3000 Series DL3031A"/>
    <s v="In-house continuous cell testing"/>
    <s v="https://www.rigolna.com/products/dc-power-loads/dl3000/"/>
    <n v="1"/>
    <n v="1199"/>
    <x v="1"/>
    <n v="1199"/>
    <n v="1126.9998216804661"/>
    <m/>
    <n v="45222"/>
    <s v="SSC"/>
    <n v="151489"/>
    <s v="Approved"/>
  </r>
  <r>
    <d v="2024-02-13T00:26:51"/>
    <s v="akashc3@illinois.edu"/>
    <s v="Motor Controls"/>
    <s v="Electrical "/>
    <m/>
    <s v="LMS1587CS-3.3/NOPB-ND"/>
    <s v="Linear Voltage Regulator IC Positive Fixed 1 Output 3A TO-263 (DDPAK-3)"/>
    <s v="Needed to manufacture PCBs to test"/>
    <s v="https://www.digikey.com/en/products/detail/texas-instruments/LMS1587CS-3-3-NOPB/340294"/>
    <n v="3"/>
    <n v="3.38"/>
    <x v="1"/>
    <n v="10.14"/>
    <n v="9.5310910690908486"/>
    <m/>
    <n v="45338"/>
    <m/>
    <n v="164771"/>
    <s v="Approved"/>
  </r>
  <r>
    <d v="2024-01-31T04:08:40"/>
    <s v="dkulgod2@illinois.edu"/>
    <s v="Circuit Design"/>
    <s v="Electrical "/>
    <m/>
    <s v="-"/>
    <s v="Digikey combined order"/>
    <s v="Make more PCBs"/>
    <s v="https://uillinoisedu.sharepoint.com/:x:/r/sites/IEM2024/IEM_2024/Electrical/Circuit%20Design/Digikey_Cart_Jan_30.csv?d=web1bd82505eb424eb6b3a308656ff09b&amp;csf=1&amp;web=1&amp;e=HpP5kV"/>
    <n v="1"/>
    <n v="99.74"/>
    <x v="1"/>
    <n v="99.74"/>
    <n v="93.750594007013916"/>
    <m/>
    <n v="45334"/>
    <s v="SSC"/>
    <n v="164356"/>
    <s v="Approved"/>
  </r>
  <r>
    <d v="2023-10-10T00:00:00"/>
    <s v="Avik Vaish"/>
    <s v="Circuit Design"/>
    <s v="Electrical "/>
    <m/>
    <m/>
    <s v="Digikey Large Quantity Component Order"/>
    <s v="Custom PCBs "/>
    <s v="20231010_DigiKey_Large_Order"/>
    <n v="1"/>
    <n v="342.08280000000008"/>
    <x v="1"/>
    <n v="342.08280000000008"/>
    <n v="321.54066271889462"/>
    <s v="Use team discount - SSC"/>
    <n v="45207"/>
    <s v="SSC"/>
    <n v="153569"/>
    <s v="Approved"/>
  </r>
  <r>
    <d v="2024-01-31T04:07:25"/>
    <s v="dkulgod2@illinois.edu"/>
    <s v="Circuit Design"/>
    <s v="Electrical "/>
    <m/>
    <s v="-"/>
    <s v="Mouser combined order"/>
    <s v="Make PCBs"/>
    <s v="https://uillinoisedu.sharepoint.com/:x:/r/sites/IEM2024/IEM_2024/Electrical/Circuit%20Design/Mouser_Cart_Jan_30.xls?d=w75cc42a5b8bd40c18da54aef4ba68b5c&amp;csf=1&amp;web=1&amp;e=iLPKVg"/>
    <n v="1"/>
    <n v="147.37"/>
    <x v="1"/>
    <n v="147.37"/>
    <n v="138.52040343707282"/>
    <m/>
    <m/>
    <s v="SSC"/>
    <n v="164307"/>
    <s v="Approved"/>
  </r>
  <r>
    <d v="2024-01-26T18:11:29"/>
    <s v="dkulgod2@illinois.edu"/>
    <s v="Circuit Design"/>
    <s v="Electrical "/>
    <n v="45334"/>
    <s v=" 538-43025-2000 "/>
    <s v="Molex microfit male 20 pin"/>
    <s v="BMS Secondary"/>
    <s v="https://www.mouser.com/ProductDetail/Molex/43025-2000?qs=UeCeOHRHQebobolHVS5FYA%3D%3D"/>
    <n v="5"/>
    <n v="1.0900000000000001"/>
    <x v="1"/>
    <n v="5.45"/>
    <n v="5.1227264621839366"/>
    <m/>
    <n v="45327"/>
    <s v="SSC"/>
    <n v="163306"/>
    <s v="Approved"/>
  </r>
  <r>
    <d v="2024-01-26T18:06:33"/>
    <s v="dkulgod2@illinois.edu"/>
    <s v="Circuit Design"/>
    <s v="Electrical "/>
    <n v="45334"/>
    <s v=" 538-43045-2028 "/>
    <s v="Molex microfit female"/>
    <s v="BMS Secondary connectors"/>
    <s v="https://www.mouser.com/ProductDetail/Molex/43045-2028?qs=pWIReIhcJCRzevSMK1%2FUew%3D%3D"/>
    <n v="5"/>
    <n v="6.04"/>
    <x v="1"/>
    <n v="30.2"/>
    <n v="28.386484249166035"/>
    <m/>
    <n v="45327"/>
    <s v="SSC"/>
    <n v="163306"/>
    <s v="Approved"/>
  </r>
  <r>
    <d v="2023-10-28T19:54:42"/>
    <s v="dkulgod2@illinois.edu"/>
    <s v="Wire Harness"/>
    <s v="Electrical "/>
    <n v="45262"/>
    <m/>
    <s v="14pin Ribbon connector"/>
    <s v="Wires to build STM flashing adapter"/>
    <s v="https://www.digikey.com/en/products/detail/samtec-inc/FFSD-07-D-12-00-01-N/6695297"/>
    <n v="5"/>
    <n v="11.41"/>
    <x v="1"/>
    <n v="57.05"/>
    <n v="53.624136636255699"/>
    <s v="Use SSC"/>
    <n v="45230"/>
    <s v="SSC"/>
    <n v="155550"/>
    <s v="Approved"/>
  </r>
  <r>
    <d v="2024-01-12T01:09:41"/>
    <s v="avikv2@illinois.edu"/>
    <s v="Circuit Design"/>
    <s v="Electrical "/>
    <n v="45302"/>
    <s v="LM393AD"/>
    <s v="LM393AD IC COMPARATOR 2 DIFF 8SOIC"/>
    <s v="safety board and bms primary"/>
    <s v="https://www.digikey.com/en/products/detail/texas-instruments/LM393AD/372796"/>
    <n v="10"/>
    <n v="0.92"/>
    <x v="1"/>
    <n v="9.2000000000000011"/>
    <n v="8.6475382480903171"/>
    <m/>
    <n v="45307"/>
    <s v="SSC"/>
    <n v="161579"/>
    <s v="Approved"/>
  </r>
  <r>
    <d v="2023-10-30T21:44:33"/>
    <s v="rishavk2@illinois.edu"/>
    <s v="DAQA"/>
    <s v="Electrical "/>
    <m/>
    <m/>
    <s v="Xbee transceiver module"/>
    <s v="Live telemetry"/>
    <s v="https://www.digikey.com/en/products/detail/digi/XBP9B-DMSTB002/3863548?utm_adgroup&amp;utm_source=google&amp;utm_medium=cpc&amp;utm_campaign=PMax%20Shopping_Product_Medium%20ROAS%20Categories&amp;utm_term&amp;utm_content&amp;utm_id=go_cmp-20223376311_adg-_ad-__dev-c_ext-_prd-3863548_sig-CjwKCAjw7oeqBhBwEiwALyHLM-HEwwRAKyBrQ9oWO27NJ55ZMCAqV-Gi2QZrIVtgBGUiS0bXtQ66ghoCwekQAvD_BwE"/>
    <n v="2"/>
    <n v="61.11"/>
    <x v="1"/>
    <n v="122.22"/>
    <n v="114.88066572626069"/>
    <s v="Use SSC"/>
    <n v="45237"/>
    <s v="SSC"/>
    <n v="156253"/>
    <s v="Approved"/>
  </r>
  <r>
    <d v="2023-11-01T21:17:30"/>
    <s v="akashc3@illinois.edu"/>
    <s v="Motor Controls"/>
    <s v="Electrical "/>
    <n v="45245"/>
    <m/>
    <s v="SMD parts for custom inverter"/>
    <s v="I need these SMD parts to finish prototype 1 of custom inverter"/>
    <s v="https://uillinoisedu.sharepoint.com/:x:/r/sites/IEM2024/IEM_2024/Financials/POs/CustomInverterDigikeyCart.csv?d=we0ed48e6ac57439ea0ec24dd2e464850&amp;csf=1&amp;web=1&amp;e=dTZInN"/>
    <n v="1"/>
    <n v="43.12"/>
    <x v="1"/>
    <n v="43.12"/>
    <n v="40.530635788875472"/>
    <s v="Use SSC"/>
    <n v="45237"/>
    <s v="SSC"/>
    <n v="156253"/>
    <s v="Approved"/>
  </r>
  <r>
    <d v="2023-11-02T00:26:35"/>
    <s v="ingih2@illinois.edu"/>
    <s v="DAQA"/>
    <s v="Electrical "/>
    <m/>
    <m/>
    <s v="Antenna"/>
    <s v="Live Telemetry — Necessary for functioning of XBee ordered (probably a couple lines before this?)"/>
    <s v="https://www.mouser.com/ProductDetail/DIGI/A09-HASM-7?qs=YewZUHbBCYGxaCIgVROlRA%3D%3D&amp;utm_source=eciaauthorized&amp;utm_medium=aggregator&amp;utm_campaign=A09-HASM-7&amp;utm_term=A09-HASM-7"/>
    <n v="2"/>
    <n v="24.2"/>
    <x v="1"/>
    <n v="48.4"/>
    <n v="45.493570783431657"/>
    <s v="Use SSC"/>
    <n v="45257"/>
    <s v="SSC"/>
    <n v="157757"/>
    <s v="Approved"/>
  </r>
  <r>
    <d v="2024-01-11T04:42:04"/>
    <s v="avikv2@illinois.edu"/>
    <s v="Circuit Design"/>
    <s v="Electrical "/>
    <n v="45302"/>
    <s v="TCAN1044AEVDRQ1"/>
    <s v="IC TRANSCEIVER HALF 1/1 8SOIC can transceiver"/>
    <s v="Custom PCB compoents"/>
    <s v="https://www.digikey.com/en/products/detail/texas-instruments/TCAN1044AEVDRQ1/15856872?s=N4IgTCBcDaICoGECCA5AjABgCxaQUQDUARAJQEU0QBdAXyA"/>
    <n v="7"/>
    <n v="1.6"/>
    <x v="1"/>
    <n v="11.200000000000001"/>
    <n v="10.527437867240385"/>
    <m/>
    <n v="45307"/>
    <s v="SSC"/>
    <n v="161579"/>
    <s v="Approved"/>
  </r>
  <r>
    <d v="2024-01-10T22:47:03"/>
    <s v="avikv2@illinois.edu"/>
    <s v="Circuit Design"/>
    <s v="Electrical "/>
    <n v="45302"/>
    <s v="LM2592HVS-3.3/NOPB-ND"/>
    <s v="Buck Switching Regulator LM2592HVS-3.3/NOPB"/>
    <s v="buck converter for safety board"/>
    <s v="https://www.digikey.com/en/products/detail/texas-instruments/LM2592HVS-3-3-NOPB/562276"/>
    <n v="5"/>
    <n v="7.62"/>
    <x v="1"/>
    <n v="38.1"/>
    <n v="35.812087744808807"/>
    <m/>
    <n v="45307"/>
    <s v="SSC"/>
    <n v="161579"/>
    <s v="Approved"/>
  </r>
  <r>
    <d v="2024-01-06T08:45:18"/>
    <s v="avikv2@illinois.edu"/>
    <s v="Circuit Design"/>
    <s v="Electrical "/>
    <n v="45302"/>
    <s v="SN75C3232EPWR"/>
    <s v="RS232 Transceiver"/>
    <s v="VectorNAV hardware"/>
    <s v="https://www.digikey.com/en/products/detail/texas-instruments/SN75C3232EPWR/1216688"/>
    <n v="5"/>
    <n v="2.85"/>
    <x v="1"/>
    <n v="14.25"/>
    <n v="13.394284786444238"/>
    <m/>
    <n v="45307"/>
    <s v="SSC"/>
    <n v="161579"/>
    <s v="Approved"/>
  </r>
  <r>
    <d v="2023-11-16T08:49:15"/>
    <s v="hpg2@illinois.edu"/>
    <s v="Circuit Design"/>
    <s v="Electrical "/>
    <n v="45313"/>
    <m/>
    <s v="MBoards 12s2p P42A Battery"/>
    <s v="Low Voltage Battery"/>
    <s v="https://www.mboards.co/products/12s2p-p42a-battery-pack-transparent-series"/>
    <n v="1"/>
    <n v="334.99"/>
    <x v="1"/>
    <n v="334.99"/>
    <n v="314.87378670954075"/>
    <s v="SSC - 20% off code - Motorsports20"/>
    <n v="45257"/>
    <s v="SSC"/>
    <n v="157740"/>
    <s v="Approved"/>
  </r>
  <r>
    <d v="2023-11-27T05:03:47"/>
    <s v="avikv2@illinois.edu"/>
    <s v="Circuit Design"/>
    <s v="Electrical "/>
    <n v="45238"/>
    <m/>
    <s v="Digikey Cart"/>
    <s v="Ordering Circuit Parts to solder the PCBs"/>
    <s v="https://uillinoisedu.sharepoint.com/:x:/r/sites/IEM2024/IEM_2024/Financials/POs/20231127_Digikey_Link.xlsx?d=w133a3a3dbe204657901d97b5c977e570&amp;csf=1&amp;web=1&amp;e=NT2icS"/>
    <n v="1"/>
    <n v="532.19000000000005"/>
    <x v="1"/>
    <n v="532.19000000000005"/>
    <n v="500.23188915773756"/>
    <s v="Use SSC"/>
    <n v="45257"/>
    <s v="SSC"/>
    <n v="157860"/>
    <s v="Approved"/>
  </r>
  <r>
    <d v="2023-11-27T05:05:40"/>
    <s v="avikv2@illinois.edu"/>
    <s v="Circuit Design"/>
    <s v="Electrical "/>
    <n v="45238"/>
    <m/>
    <s v="Signal Relay"/>
    <s v="Parts for Circuit Design"/>
    <s v="https://www.mouser.com/ProductDetail/KEMET/EC2-12TNU?qs=BenOyfdfArrsjQe8dvJhqQ%3D%3D"/>
    <n v="6"/>
    <n v="2.2400000000000002"/>
    <x v="1"/>
    <n v="13.440000000000001"/>
    <n v="12.632925440688462"/>
    <s v="Use SSC"/>
    <n v="45257"/>
    <s v="SSC"/>
    <n v="157757"/>
    <s v="Approved"/>
  </r>
  <r>
    <d v="2023-11-27T05:07:08"/>
    <s v="avikv2@illinois.edu"/>
    <s v="Circuit Design"/>
    <s v="Electrical "/>
    <n v="45266"/>
    <m/>
    <s v="Fuses for BMS Secondary"/>
    <s v="fuses rated for 125V for cell connections"/>
    <s v="https://www.mouser.com/ProductDetail/Littelfuse/0451025MRSN?qs=cIziFXvMxOWmrjbnTzDB3g%3D%3D&amp;mgh=1"/>
    <n v="30"/>
    <n v="1.33"/>
    <x v="1"/>
    <n v="39.900000000000006"/>
    <n v="37.503997402043872"/>
    <s v="Use SSC"/>
    <n v="45257"/>
    <s v="SSC"/>
    <n v="157757"/>
    <s v="Approved"/>
  </r>
  <r>
    <d v="2023-11-27T00:00:00"/>
    <s v="Avik Vaish"/>
    <s v="Circuit Design"/>
    <s v="Electrical "/>
    <n v="45266"/>
    <m/>
    <s v="SMD Resistor Kit"/>
    <s v="For custom PCBs"/>
    <s v="https://www.digikey.com/en/products/detail/aidetek/R06E24-100/16909570"/>
    <n v="1"/>
    <n v="109"/>
    <x v="1"/>
    <n v="109"/>
    <n v="102.45452924367873"/>
    <s v="Use SSC"/>
    <n v="45257"/>
    <s v="SSC"/>
    <n v="157860"/>
    <s v="Approved"/>
  </r>
  <r>
    <d v="2023-12-08T08:13:27"/>
    <s v="rishavk2@illinois.edu"/>
    <s v="Circuit Design"/>
    <s v="Electrical "/>
    <m/>
    <m/>
    <s v="DPW1CG-R Knitter-Switch Push Button Switch"/>
    <s v="Steering Wheel Pushbuttons"/>
    <s v="https://www.chip1stop.com/USA/en/view/dispDetail/DispDetail?partId=KNTS-0000478&amp;cid=KNTS-0000478"/>
    <n v="5"/>
    <n v="3.73"/>
    <x v="1"/>
    <n v="18.649999999999999"/>
    <n v="17.530063948574387"/>
    <m/>
    <n v="45271"/>
    <s v="SSC"/>
    <n v="159437"/>
    <s v="Approved"/>
  </r>
  <r>
    <d v="2023-12-05T04:56:10"/>
    <s v="dkulgod2@illinois.edu"/>
    <s v="Circuit Design"/>
    <s v="Electrical "/>
    <m/>
    <m/>
    <s v="50 µOhms ±0.5% 25W Shunt, Battery Specialized Resistor Metal Element"/>
    <s v="Accumulator power measurements"/>
    <s v="https://www.digikey.com/en/products/detail/resi/ARCS6918DL050A9/21413675"/>
    <n v="2"/>
    <n v="10.53"/>
    <x v="1"/>
    <n v="21.06"/>
    <n v="19.795342989650219"/>
    <m/>
    <n v="45271"/>
    <s v="SSC"/>
    <n v="159369"/>
    <s v="Approved"/>
  </r>
  <r>
    <d v="2023-12-05T04:41:16"/>
    <s v="dkulgod2@illinois.edu"/>
    <s v="Circuit Design"/>
    <s v="Electrical "/>
    <m/>
    <m/>
    <s v="10 kOhms ±5% 300W Thick Film Chassis Mount Resistor"/>
    <n v="0"/>
    <s v="https://www.digikey.com/en/products/detail/ohmite/TGHMV10K0JE/9449746"/>
    <n v="4"/>
    <n v="19.41"/>
    <x v="1"/>
    <n v="77.64"/>
    <n v="72.977703215405654"/>
    <s v="SSC"/>
    <n v="45271"/>
    <s v="SSC"/>
    <n v="159369"/>
    <s v="Approved"/>
  </r>
  <r>
    <d v="2023-12-05T04:37:28"/>
    <s v="dkulgod2@illinois.edu"/>
    <s v="Circuit Design"/>
    <s v="Electrical "/>
    <n v="45366"/>
    <m/>
    <s v="50A 600 VAC 600 VDC Fuse Cartridge Requires Holder"/>
    <s v="Accumulator spare fuse"/>
    <s v="https://www.digikey.com/en/products/detail/littelfuse-inc/IDSR050-T/2517174"/>
    <n v="1"/>
    <n v="30.08"/>
    <x v="1"/>
    <n v="30.08"/>
    <n v="28.273690272017028"/>
    <s v="SSC - backorder okay"/>
    <n v="45271"/>
    <s v="SSC"/>
    <n v="159369"/>
    <s v="Approved"/>
  </r>
  <r>
    <d v="2023-12-04T06:54:13"/>
    <s v="rishavk2@illinois.edu"/>
    <s v="Cockpit Controls"/>
    <s v="Electrical "/>
    <m/>
    <m/>
    <s v="PST 360 Hall Effect Sensor"/>
    <s v="Steering Angle Sensor"/>
    <s v="https://www.newark.com/amphenol-piher-sensorscontrols/pst360g2b1ac0000era36005k/hall-effect-rotary-pos-sensor/dp/77AK5897"/>
    <n v="2"/>
    <n v="66.989999999999995"/>
    <x v="1"/>
    <n v="133.97999999999999"/>
    <n v="125.93447548686308"/>
    <s v="Confirm correct part"/>
    <n v="45272"/>
    <s v="SSC"/>
    <n v="159448"/>
    <s v="Approved"/>
  </r>
  <r>
    <d v="2023-12-02T17:54:19"/>
    <s v="rishavk2@illinois.edu"/>
    <s v="Circuit Design"/>
    <s v="Electrical "/>
    <m/>
    <m/>
    <s v="Knitter Toggle Switches  506-MTE106D "/>
    <s v="Switchbox"/>
    <s v="https://www.mouser.com/ProductDetail/TE-Connectivity-PB/MTE106D?qs=%2Fha2pyFaduhidaa2aA%252BpRg9zsJBc2jy9HlZfvcyPXcY%3D"/>
    <n v="7"/>
    <n v="15.16"/>
    <x v="1"/>
    <n v="106.12"/>
    <n v="99.747473792102639"/>
    <m/>
    <n v="45268"/>
    <s v="SSC"/>
    <n v="159050"/>
    <s v="Approved"/>
  </r>
  <r>
    <d v="2023-11-30T08:05:14"/>
    <s v="louisye2@illinois.edu"/>
    <s v="Cockpit Controls"/>
    <s v="Electrical "/>
    <n v="45275"/>
    <m/>
    <s v="SWITCH STOP WITH TWIST RELEASE R"/>
    <s v="E-stop switch"/>
    <s v="https://www.digikey.com/en/products/detail/eao/51-252-026/8735072"/>
    <n v="1"/>
    <n v="42.76"/>
    <x v="1"/>
    <n v="42.76"/>
    <n v="40.192253857428462"/>
    <s v="SSC"/>
    <m/>
    <s v="SSC"/>
    <n v="159697"/>
    <s v="Approved"/>
  </r>
  <r>
    <d v="2023-11-23T00:41:24"/>
    <s v="akashc3@illinois.edu"/>
    <s v="Motor Controls"/>
    <s v="Electrical "/>
    <n v="45260"/>
    <m/>
    <s v="Encoder"/>
    <s v="Testing encoder needed for custom inverter benchtop testing"/>
    <s v="https://p3america.com/erck-05spi-360/"/>
    <n v="1"/>
    <n v="43"/>
    <x v="2"/>
    <n v="43"/>
    <n v="40.417841811726475"/>
    <s v="pls"/>
    <n v="45247"/>
    <s v="SSC"/>
    <n v="157741"/>
    <s v="Approved"/>
  </r>
  <r>
    <d v="2023-11-27T06:31:01"/>
    <s v="jtwang5@illinois.edu"/>
    <s v="Cockpit Controls"/>
    <s v="Mechanical"/>
    <n v="45264"/>
    <m/>
    <s v="PST-360 Hall-Effect Through-Shaft Rotary Position Sensor, PST360G2-1O-C0000-ERA360-05K"/>
    <s v="steering angle sensor, apps"/>
    <s v="https://www.newark.com/amphenol-piher-sensorscontrols/pst360g2-1o-c0000-era360-re/hall-effect-sensor-canopen-flange/dp/67AK2733?CMP=AFC-NETCOMPONENTS"/>
    <n v="5"/>
    <n v="100"/>
    <x v="2"/>
    <n v="500"/>
    <n v="469.97490478751712"/>
    <s v="only 5 left, order soon :)"/>
    <n v="45257"/>
    <s v="SSC"/>
    <n v="157760"/>
    <s v="Approved"/>
  </r>
  <r>
    <d v="2023-12-14T00:00:00"/>
    <s v="Garrett Valley"/>
    <s v="Mech General"/>
    <s v="Mechanical"/>
    <m/>
    <s v="-"/>
    <s v="Machined custom drivetrain components"/>
    <s v="Machined custom drivetrain components"/>
    <s v="https://uillinoisedu.sharepoint.com/:b:/r/sites/IEM2024/IEM_2024/Financials/POs/20231214_KFX%20Quote.pdf?csf=1&amp;web=1&amp;e=NXKaJH"/>
    <n v="1"/>
    <n v="5320"/>
    <x v="3"/>
    <n v="5320"/>
    <n v="5000.5329869391826"/>
    <s v="INTERNATIONAL CHINA - KFX - MISLABED AS SSC"/>
    <m/>
    <s v="SSC"/>
    <n v="165364"/>
    <m/>
  </r>
  <r>
    <d v="2024-05-23T00:00:00"/>
    <s v="cjlam2@illinois.edu"/>
    <s v="Circuit Design"/>
    <s v="Electrical "/>
    <m/>
    <s v="NA"/>
    <s v="JLC PCB Cart"/>
    <s v="PCBs for Car"/>
    <s v="https://cart.jlcpcb.com/shopcart/cart/"/>
    <n v="1"/>
    <n v="344.16"/>
    <x v="4"/>
    <n v="344.16"/>
    <n v="323.4931264633438"/>
    <m/>
    <n v="45435"/>
    <s v="SSC"/>
    <n v="175885"/>
    <s v="Approved"/>
  </r>
  <r>
    <d v="2024-04-01T00:04:42"/>
    <s v="cjlam2@illinois.edu"/>
    <s v="Wire Harness"/>
    <s v="Electrical "/>
    <n v="45392"/>
    <s v="NA"/>
    <s v="BMS Connectors (BMS Prim Connectors sheet)"/>
    <s v="Wire harness for BMS to the rest of the car"/>
    <s v="https://uillinoisedu.sharepoint.com/:x:/r/sites/IEM2024/_layouts/15/Doc.aspx?sourcedoc=%7B0E14F3E2-EAFD-4F2C-A678-E8618E1870D8%7D&amp;file=March%20Order.xlsx&amp;action=default&amp;mobileredirect=true"/>
    <n v="1"/>
    <n v="71.37"/>
    <x v="4"/>
    <n v="71.37"/>
    <n v="67.084217909370196"/>
    <m/>
    <n v="45384"/>
    <m/>
    <n v="170252"/>
    <s v="Approved"/>
  </r>
  <r>
    <d v="2024-03-05T00:00:00"/>
    <s v="Josh Jenks"/>
    <s v="Circuit Design"/>
    <s v="Electrical "/>
    <m/>
    <s v="NA"/>
    <s v="Custom PCBS for battery management system with mfg"/>
    <s v="Custom PCBs battery mgmt boards "/>
    <s v="https://cart.jlcpcb.com/shopcart/cart/"/>
    <n v="1"/>
    <n v="242.38"/>
    <x v="4"/>
    <n v="242.38"/>
    <n v="227.82503484479679"/>
    <m/>
    <n v="45369"/>
    <s v="SSC"/>
    <n v="168291"/>
    <s v="Approved"/>
  </r>
  <r>
    <d v="2024-02-28T00:00:00"/>
    <s v="Dhruv Kulgod"/>
    <s v="Circuit Design"/>
    <s v="Electrical "/>
    <m/>
    <s v="NA"/>
    <s v="Custom PCBS for battery management system with mfg"/>
    <s v="Custom PCBs battery mgmt boards "/>
    <s v="https://cart.jlcpcb.com/shopcart/cart/"/>
    <n v="1"/>
    <n v="252.65"/>
    <x v="4"/>
    <n v="252.65"/>
    <n v="237.47831938913242"/>
    <s v="Order was cancelled bc needed changing"/>
    <n v="45350"/>
    <s v="SSC"/>
    <m/>
    <s v="Approved"/>
  </r>
  <r>
    <d v="2023-09-20T00:00:00"/>
    <s v="Jonathan Wang"/>
    <s v="Cockpit Controls"/>
    <s v="Mechanical"/>
    <n v="45196"/>
    <m/>
    <s v="Clamping Handle with Internal Thread Black Powder-Coated Aluminum, 5/16&quot;-18 Thread Size"/>
    <s v="pedalbox"/>
    <s v="https://www.mcmaster.com/2030N16/"/>
    <n v="1"/>
    <n v="13.78"/>
    <x v="4"/>
    <n v="13.78"/>
    <n v="12.952508375943971"/>
    <m/>
    <n v="45222"/>
    <m/>
    <n v="151496"/>
    <s v="Approved"/>
  </r>
  <r>
    <d v="2023-01-03T00:00:00"/>
    <s v="Avik Vaish"/>
    <s v="Circuit Design"/>
    <s v="Electrical "/>
    <m/>
    <s v="NA"/>
    <s v="PCB Reorder - Shunt and Sensor"/>
    <s v="Custom circuit boards"/>
    <s v="https://cart.jlcpcb.com/shopcart/cart"/>
    <n v="1"/>
    <n v="6"/>
    <x v="4"/>
    <n v="6"/>
    <n v="5.639698857450206"/>
    <m/>
    <n v="45295"/>
    <s v="SSC"/>
    <s v="_x0009_160466"/>
    <s v="Approved"/>
  </r>
  <r>
    <d v="2023-11-27T06:31:55"/>
    <s v="avikv2@illinois.edu"/>
    <s v="Circuit Design"/>
    <s v="Electrical "/>
    <n v="45266"/>
    <m/>
    <s v="JLC PCB Cart"/>
    <s v="PCBs for Car"/>
    <s v="https://cart.jlcpcb.com/shopcart/cart/"/>
    <n v="1"/>
    <n v="115.5"/>
    <x v="4"/>
    <n v="115.5"/>
    <n v="108.56420300591645"/>
    <s v="Username and Password in Vault"/>
    <n v="45257"/>
    <s v="SSC"/>
    <n v="157888"/>
    <s v="Approved"/>
  </r>
  <r>
    <d v="2023-10-23T02:49:47"/>
    <s v="kxue5@illinois.edu"/>
    <s v="Chassis"/>
    <s v="Mechanical"/>
    <n v="45223"/>
    <m/>
    <s v="Accum Fan"/>
    <s v="Accum Cooling"/>
    <s v="https://www.mcmaster.com/1939K41/"/>
    <n v="2"/>
    <n v="22.5"/>
    <x v="5"/>
    <n v="45"/>
    <n v="42.297741430876542"/>
    <s v="Use SSC"/>
    <n v="45222"/>
    <m/>
    <n v="154422"/>
    <s v="Approved"/>
  </r>
  <r>
    <d v="2023-11-13T23:13:54"/>
    <s v="hpg2@illinois.edu"/>
    <s v="Chassis"/>
    <s v="Electrical "/>
    <n v="45245"/>
    <m/>
    <s v="Sanyo Denki 24V DC Fan, 80mm height, 25mm thickness"/>
    <s v="To test airflow and static pressure on accumulator"/>
    <s v="https://www.digikey.com/en/products/detail/sanyo-denki-america-inc/9RA0824G4001/15902933"/>
    <n v="2"/>
    <n v="20.45"/>
    <x v="5"/>
    <n v="40.9"/>
    <n v="38.443947211618898"/>
    <s v="Use SSC"/>
    <n v="45244"/>
    <s v="SSC"/>
    <n v="156994"/>
    <s v="Approved"/>
  </r>
  <r>
    <d v="2023-11-14T20:30:23"/>
    <s v="hpg2@illinois.edu"/>
    <s v="Chassis"/>
    <s v="Electrical "/>
    <n v="45246"/>
    <m/>
    <s v="80mm DC Fan Sanyo Denki"/>
    <s v="Accumulator static pressure + airflow testing"/>
    <s v="https://www.mouser.com/ProductDetail/Sanyo-Denki/9GA0824A2001?qs=%252BEew9%252B0nqrC7esLkUPgiRw%3D%3D"/>
    <n v="2"/>
    <n v="32.21"/>
    <x v="5"/>
    <n v="64.42"/>
    <n v="60.551566732823709"/>
    <s v="Use SSC"/>
    <n v="45244"/>
    <s v="SSC"/>
    <n v="156997"/>
    <s v="Approved"/>
  </r>
  <r>
    <d v="2023-12-05T06:15:10"/>
    <s v="eahill3@illinois.edu"/>
    <s v="Chassis"/>
    <s v="Mechanical"/>
    <m/>
    <m/>
    <s v="Ball Valve Part No. VLV-BL1X2"/>
    <s v="Control Valves for Cooling Loop"/>
    <s v="https://koolance.com/vlv-bl1x2-ball-valve"/>
    <n v="3"/>
    <n v="31.99"/>
    <x v="5"/>
    <n v="95.97"/>
    <n v="90.206983224916044"/>
    <m/>
    <n v="45271"/>
    <s v="SSC"/>
    <n v="159312"/>
    <s v="Approved"/>
  </r>
  <r>
    <d v="2023-12-05T06:14:10"/>
    <s v="eahill3@illinois.edu"/>
    <s v="Chassis"/>
    <s v="Mechanical"/>
    <m/>
    <m/>
    <s v="Barb Fitting for ID 10mm (3/8in) *Black*, G 1/4 BSPP"/>
    <s v="Sensor, Inverter, Valve Attachment to Cooling Loop"/>
    <s v="https://koolance.com/nozzle-single-black-barb-for-id-10mm-3-8in"/>
    <n v="6"/>
    <n v="4.99"/>
    <x v="5"/>
    <n v="29.94"/>
    <n v="28.142097298676529"/>
    <m/>
    <n v="45271"/>
    <s v="SSC"/>
    <n v="159312"/>
    <s v="Approved"/>
  </r>
  <r>
    <d v="2023-12-05T06:13:11"/>
    <s v="eahill3@illinois.edu"/>
    <s v="Chassis"/>
    <s v="Mechanical"/>
    <m/>
    <m/>
    <s v="Barb Fitting for ID 13mm (1/2in) *Black*, G 1/4 BSPP"/>
    <s v="Sensor and Valve Attachment"/>
    <s v="https://koolance.com/nozzle-single-black-barb-for-id-13mm-1-2in"/>
    <n v="4"/>
    <n v="5.49"/>
    <x v="5"/>
    <n v="21.96"/>
    <n v="20.641297818267752"/>
    <m/>
    <n v="45271"/>
    <s v="SSC"/>
    <n v="159312"/>
    <s v="Approved"/>
  </r>
  <r>
    <d v="2023-12-05T06:11:41"/>
    <s v="eahill3@illinois.edu"/>
    <s v="Chassis"/>
    <s v="Mechanical"/>
    <m/>
    <m/>
    <s v="SEN-FM18T10 Coolant Flow Meter with Temperature Sensor, 10K Ohm, Reed Switch"/>
    <s v="Sensors for Cooling Loop - Koolance Flow and Temp Sensor"/>
    <s v="https://koolance.com/coolant-flow-meter-stainless-steel-with-temperature-sensor-sen-fm18t10"/>
    <n v="2"/>
    <n v="45.99"/>
    <x v="5"/>
    <n v="91.98"/>
    <n v="86.456583484711658"/>
    <m/>
    <n v="45271"/>
    <s v="SSC"/>
    <n v="159312"/>
    <s v="Approved"/>
  </r>
  <r>
    <d v="2023-12-02T07:40:47"/>
    <s v="eahill3@illinois.edu"/>
    <s v="Chassis"/>
    <s v="Mechanical"/>
    <m/>
    <m/>
    <s v="Radiator, 2x120mm 18-FPI Aluminum"/>
    <s v="Current rads are damaged, likely slightly corroded."/>
    <s v="https://koolance.com/radiator-2-fan-120mm-18-fpi-aluminum"/>
    <n v="2"/>
    <n v="58.49"/>
    <x v="5"/>
    <n v="116.98"/>
    <n v="109.95532872408751"/>
    <s v="SSC"/>
    <m/>
    <s v="SSC"/>
    <n v="159696"/>
    <s v="Approved"/>
  </r>
  <r>
    <d v="2023-12-02T07:38:25"/>
    <s v="eahill3@illinois.edu"/>
    <s v="Chassis"/>
    <s v="Mechanical"/>
    <m/>
    <m/>
    <s v="Compression Fitting for 13mm x 19mm (1/2in x 3/4in) *Black*, G 1/4 BSPP"/>
    <s v="Radiator Compression Fitting"/>
    <s v="https://koolance.com/fitting-single-compression-for-13mm-x-19mm-1-2in-x-3-4in-black-fit-v13x19-bk"/>
    <n v="1"/>
    <n v="7.99"/>
    <x v="5"/>
    <n v="7.99"/>
    <n v="7.5101989785045236"/>
    <s v="SSC"/>
    <m/>
    <s v="SSC"/>
    <n v="159696"/>
    <s v="Approved"/>
  </r>
  <r>
    <d v="2023-12-02T07:34:39"/>
    <s v="eahill3@illinois.edu"/>
    <s v="Chassis"/>
    <s v="Mechanical"/>
    <m/>
    <m/>
    <s v="Radiator Fan Grill 120mm"/>
    <s v="Grills for rad fans... current ones are bent or broken."/>
    <s v="https://koolance.com/fan-grill-120mm"/>
    <n v="4"/>
    <n v="3.49"/>
    <x v="5"/>
    <n v="13.96"/>
    <n v="13.12169934166748"/>
    <s v="SSC"/>
    <m/>
    <s v="SSC"/>
    <n v="159696"/>
    <s v="Approved"/>
  </r>
  <r>
    <d v="2024-05-26T23:16:46"/>
    <s v="rishavk2@illinois.edu"/>
    <s v="Wire Harness"/>
    <s v="Electrical "/>
    <m/>
    <s v="1030-F6N0.38BK25-ND"/>
    <s v="F6N0.38BK25 Wire Loom"/>
    <s v="Protecting wire harness"/>
    <s v="https://www.digikey.com/en/products/detail/techflex/F6N0-38BK25/6012585"/>
    <n v="2"/>
    <n v="25.28"/>
    <x v="6"/>
    <n v="50.56"/>
    <n v="47.523862372113733"/>
    <m/>
    <n v="45440"/>
    <s v="SSC"/>
    <n v="175947"/>
    <s v="Approved"/>
  </r>
  <r>
    <d v="2024-05-19T02:47:21"/>
    <s v="jtdang2@illinois.edu"/>
    <s v="Circuit Design"/>
    <s v="Electrical "/>
    <m/>
    <s v="VOM617A-4TCT-ND"/>
    <s v="OPTOISOLATOR 3.75KV TRANS 4-SOP"/>
    <s v="tsal isolator need tsal isolator very important for need for faults and state machine and drive car and pass tech please need please "/>
    <s v="https://www.digikey.com/en/products/detail/vishay-semiconductor-opto-division/VOM617A-4T/3664534"/>
    <n v="50"/>
    <n v="0.62"/>
    <x v="6"/>
    <n v="31"/>
    <n v="29.138444096826063"/>
    <s v="please please please"/>
    <n v="45431"/>
    <s v="SSC"/>
    <n v="175276"/>
    <s v="Approved"/>
  </r>
  <r>
    <d v="2024-05-19T02:44:02"/>
    <s v="jtdang2@illinois.edu"/>
    <s v="Circuit Design"/>
    <s v="Electrical "/>
    <m/>
    <s v="306-1010-ND"/>
    <s v="RELAY REED SPST 3A 12V"/>
    <s v="Hv Relay for car to drive discharge relay drive the car need "/>
    <s v="https://www.digikey.com/en/products/detail/5501-12-1/306-1010-ND/301645?curr=usd&amp;utm_campaign=buynow&amp;utm_medium=aggregator&amp;utm_source=octopart"/>
    <n v="3"/>
    <n v="53.16"/>
    <x v="6"/>
    <n v="159.47999999999999"/>
    <n v="149.90319563102645"/>
    <m/>
    <n v="45431"/>
    <s v="SSC"/>
    <n v="175276"/>
    <s v="Approved"/>
  </r>
  <r>
    <d v="2024-05-11T02:04:54"/>
    <s v="rishavk2@illinois.edu"/>
    <s v="Wire Harness"/>
    <s v="Electrical "/>
    <n v="45426"/>
    <m/>
    <s v="AS612-35pn"/>
    <s v="Accumulator Charger LV connector"/>
    <s v="https://bmrswired.com/order_form_page.html"/>
    <n v="1"/>
    <n v="92.23"/>
    <x v="6"/>
    <n v="92.23"/>
    <n v="86.691570937105411"/>
    <s v="Use BMRSwired discount please."/>
    <n v="45425"/>
    <m/>
    <n v="174725"/>
    <s v="Approved"/>
  </r>
  <r>
    <d v="2024-05-10T03:32:55"/>
    <s v="rishavk2@illinois.edu"/>
    <s v="Wire Harness"/>
    <s v="Electrical "/>
    <m/>
    <s v="M81824/1-1"/>
    <s v="Butt Splice"/>
    <s v="connect wires"/>
    <s v="https://www.prowireusa.com/p-1527-raychem-mini-seal-splice-red.html"/>
    <n v="20"/>
    <n v="1.08"/>
    <x v="6"/>
    <n v="21.6"/>
    <n v="20.302915886820742"/>
    <m/>
    <n v="45425"/>
    <m/>
    <n v="174657"/>
    <s v="Approved"/>
  </r>
  <r>
    <d v="2024-05-01T04:01:57"/>
    <s v="rishavk2@illinois.edu"/>
    <s v="Wire Harness"/>
    <s v="Electrical "/>
    <m/>
    <s v="F02U.B00.656-01"/>
    <s v="BOSCH 7 WAY CONNECTOR FOR LDS STEERING SENSOR"/>
    <s v="steerin sedns conn"/>
    <s v="https://www.gomuchfaster.com/products/bosch-7-way-connector-for-lds-steering-sensor"/>
    <n v="2"/>
    <n v="15.32"/>
    <x v="6"/>
    <n v="30.64"/>
    <n v="28.80006216537905"/>
    <m/>
    <m/>
    <m/>
    <n v="173996"/>
    <s v="Approved"/>
  </r>
  <r>
    <d v="2024-04-29T07:05:15"/>
    <s v="akashc3@illinois.edu"/>
    <s v="Wire Harness"/>
    <s v="Electrical "/>
    <n v="45415"/>
    <s v="571-1-66105-9 "/>
    <s v="Standard Circular Contacts SOCKET CON 24-20AWG BRIGHT TIN "/>
    <s v="We need these crimps to make contacts for tsmp"/>
    <s v="https://www.mouser.com/ProductDetail/TE-Connectivity/1-66105-9?qs=xsItb4tz60DYGg68G0ExBQ%3D%3D"/>
    <n v="15"/>
    <n v="1"/>
    <x v="6"/>
    <n v="15"/>
    <n v="14.099247143625513"/>
    <s v="pls hadley"/>
    <m/>
    <s v="SSC"/>
    <n v="173991"/>
    <s v="Approved"/>
  </r>
  <r>
    <d v="2024-04-29T07:04:02"/>
    <s v="akashc3@illinois.edu"/>
    <s v="Wire Harness"/>
    <s v="Electrical "/>
    <n v="45415"/>
    <s v="571-206516-1"/>
    <s v="Standard Circular Connector CPC PLUG ASSEMBLY SIZE 11-4 "/>
    <s v="Needed to make TSMP connections"/>
    <s v="https://www.mouser.com/ProductDetail/TE-Connectivity/206516-1?qs=SW0E2EFvizaHjpSC%2F%252BwXaA%3D%3D&amp;utm_source=octopart&amp;utm_medium=aggregator&amp;utm_campaign=571-206516-1&amp;utm_content=TE%20Connectivity&amp;TETID=NZ98SQMkyQ"/>
    <n v="3"/>
    <n v="18.47"/>
    <x v="6"/>
    <n v="55.41"/>
    <n v="52.082618948552643"/>
    <s v="pls hadley"/>
    <m/>
    <s v="SSC"/>
    <n v="173991"/>
    <s v="Approved"/>
  </r>
  <r>
    <d v="2024-04-28T04:45:15"/>
    <s v="akashc3@illinois.edu"/>
    <s v="Motor Controls"/>
    <s v="Electrical "/>
    <n v="45415"/>
    <s v="ELP3A03-ND"/>
    <s v="3 Position Rectangular Plug Connector"/>
    <s v="Connect motor phases to the inverter"/>
    <s v="https://www.digikey.com/en/products/detail/amphenol-industrial-operations/ELP3A03/9645159"/>
    <n v="6"/>
    <n v="34.08"/>
    <x v="6"/>
    <n v="204.48"/>
    <n v="192.20093706190301"/>
    <s v="These are the right size"/>
    <n v="45411"/>
    <s v="SSC"/>
    <n v="173449"/>
    <s v="Approved"/>
  </r>
  <r>
    <d v="2024-04-22T21:37:18"/>
    <s v="akashc3@illinois.edu"/>
    <s v="Motor Controls"/>
    <s v="Electrical "/>
    <m/>
    <s v="ELR3A03-ND"/>
    <s v="CONN RCPT 3POS"/>
    <s v="We need to make the 3 phase connections safely"/>
    <s v="https://www.digikey.com/en/products/detail/amphenol-industrial-operations/ELR3A03/9645160"/>
    <n v="5"/>
    <n v="19.46"/>
    <x v="6"/>
    <n v="97.300000000000011"/>
    <n v="91.457116471650849"/>
    <m/>
    <n v="45405"/>
    <s v="SSC"/>
    <n v="172916"/>
    <s v="Approved"/>
  </r>
  <r>
    <d v="2024-04-22T21:36:00"/>
    <s v="akashc3@illinois.edu"/>
    <s v="Motor Controls"/>
    <s v="Electrical "/>
    <m/>
    <s v="965-ELRA2Y03-ND"/>
    <s v="5.7MM EPOWER-LITE 2WAY RECEPTACL"/>
    <s v="We need to make HV DC connections on the car safely"/>
    <s v="https://www.digikey.com/en/products/detail/amphenol-industrial-operations/ELRA2Y03/13547207"/>
    <n v="3"/>
    <n v="38.36"/>
    <x v="6"/>
    <n v="115.08"/>
    <n v="108.16942408589495"/>
    <m/>
    <n v="45405"/>
    <s v="SSC"/>
    <n v="172916"/>
    <s v="Approved"/>
  </r>
  <r>
    <d v="2024-04-19T23:33:45"/>
    <s v="cjlam2@illinois.edu"/>
    <s v="Wire Harness"/>
    <s v="Electrical "/>
    <m/>
    <s v="0462-201-20141"/>
    <s v="0462-201-20141 Socket"/>
    <s v="Connector contacts"/>
    <s v="https://www.deutschconnector.com/products/deutsch_pins_and_sockets/deutsch_dtm_pins_and_sockets/0462-201-20141/"/>
    <n v="50"/>
    <n v="1.81"/>
    <x v="6"/>
    <n v="90.5"/>
    <n v="85.065457766540604"/>
    <s v="Would like asap, thanks!"/>
    <n v="45403"/>
    <s v="SSC"/>
    <n v="172668"/>
    <s v="Approved"/>
  </r>
  <r>
    <d v="2024-04-01T02:00:51"/>
    <s v="rishavk2@illinois.edu"/>
    <s v="Wire Harness"/>
    <s v="Electrical "/>
    <m/>
    <s v="23-0190700017TR-ND"/>
    <s v="CONN RING CIRC 18-22AWG #10"/>
    <s v="grounding harness ring terminals"/>
    <s v="https://www.digikey.com/en/products/detail/molex/0190700017/3131990?utm_adgroup=&amp;utm_source=google&amp;utm_medium=cpc&amp;utm_campaign=PMax%20Supplier_Focus%20Supplier&amp;utm_term=&amp;utm_content=&amp;utm_id=go_cmp-20243063242_adg-_ad-__dev-c_ext-_prd-3131990_sig-Cj0KCQjwk6SwBhDPARIsAJ59GwcDtQEDXREBaAPUlIjM4PylOsEPVQ6XjunYAQjq7AGUGQVXgESWEGoaArNBEALw_wcB&amp;gad_source=1&amp;gclid=Cj0KCQjwk6SwBhDPARIsAJ59GwcDtQEDXREBaAPUlIjM4PylOsEPVQ6XjunYAQjq7AGUGQVXgESWEGoaArNBEALw_wcB"/>
    <n v="40"/>
    <n v="0.28000000000000003"/>
    <x v="6"/>
    <n v="11.200000000000001"/>
    <n v="10.527437867240385"/>
    <m/>
    <n v="45384"/>
    <m/>
    <n v="170252"/>
    <s v="Approved"/>
  </r>
  <r>
    <d v="2024-03-16T19:54:54"/>
    <s v="rishavk2@illinois.edu"/>
    <s v="Wire Harness"/>
    <s v="Electrical "/>
    <m/>
    <s v="EHRJ45P5E-ND"/>
    <s v="RJ45 Female Ethernet Connector"/>
    <s v="Inverter Ethernet Connector"/>
    <s v="https://www.digikey.com/en/products/detail/switchcraft-inc./EHRJ45P5E/2261226?utm_adgroup=General&amp;utm_source=google&amp;utm_medium=cpc&amp;utm_campaign=PMax%20Shopping_Product_Zombie%20SKUs&amp;utm_term=&amp;utm_content=General&amp;utm_id=go_cmp-17815035045_adg-_ad-__dev-c_ext-_prd-2261226_sig-CjwKCAiA98WrBhAYEiwA2WvhOn6l5lZQdm_AQRgwejJPXyStWQxpC-7YrStRjKoGXkKAtwUqpZXd-xoCPzsQAvD_BwE&amp;gad_source=1&amp;gclid=CjwKCAiA98WrBhAYEiwA2WvhOn6l5lZQdm_AQRgwejJPXyStWQxpC-7YrStRjKoGXkKAtwUqpZXd-xoCPzsQAvD_BwE"/>
    <n v="3"/>
    <n v="13.95"/>
    <x v="6"/>
    <n v="41.849999999999994"/>
    <n v="39.336899530715179"/>
    <m/>
    <n v="45369"/>
    <m/>
    <n v="168295"/>
    <s v="Approved"/>
  </r>
  <r>
    <d v="2024-03-06T01:37:09"/>
    <s v="rishavk2@illinois.edu"/>
    <s v="Wire Harness"/>
    <s v="Electrical "/>
    <m/>
    <s v="HS-SCL-8-0"/>
    <s v="SCL Heat Shrink Tubing / 1/2&quot; (HS-SCL-8-0 Black)"/>
    <s v="Connector protection"/>
    <s v="https://bmrswired.com/SCL.html"/>
    <n v="3"/>
    <n v="9.23"/>
    <x v="6"/>
    <n v="27.69"/>
    <n v="26.027210227132699"/>
    <s v="Add to bmrs wired order please. need 12ft. prices based off other sites."/>
    <n v="45366"/>
    <m/>
    <n v="168306"/>
    <s v="Approved"/>
  </r>
  <r>
    <d v="2024-03-06T01:36:02"/>
    <s v="rishavk2@illinois.edu"/>
    <s v="Wire Harness"/>
    <s v="Electrical "/>
    <m/>
    <s v="HS-SCL-6-0"/>
    <s v="SCL Heat Shrink Tubing / 3/8&quot; (HS-SCL-6-0 Black)"/>
    <s v="Connector Protection"/>
    <s v="https://bmrswired.com/SCL.html"/>
    <n v="5"/>
    <n v="9.23"/>
    <x v="6"/>
    <n v="46.150000000000006"/>
    <n v="43.378683711887838"/>
    <s v="Please add to BMRS wired order. Need 20ft. Prices based of other websites."/>
    <n v="45366"/>
    <m/>
    <n v="168306"/>
    <s v="Approved"/>
  </r>
  <r>
    <d v="2023-09-20T00:00:00"/>
    <s v="Hayagriv Gopinath"/>
    <s v="Wire Harness"/>
    <s v="Electrical "/>
    <n v="45307"/>
    <m/>
    <s v="High Voltage Disconnect"/>
    <s v="Rules"/>
    <s v="EM30MSD by HIROSE ELECTRIC - Buy or Repair at Radwell - Radwell.com"/>
    <n v="2"/>
    <n v="170"/>
    <x v="6"/>
    <n v="340"/>
    <n v="319.58293525551164"/>
    <s v="Canceled due to supplier no longer carrying brand"/>
    <n v="45222"/>
    <s v="SSC"/>
    <n v="151662"/>
    <s v="Approved"/>
  </r>
  <r>
    <d v="2024-02-27T15:55:54"/>
    <s v="rishavk2@illinois.edu"/>
    <s v="Wire Harness"/>
    <s v="Electrical "/>
    <m/>
    <s v="1734-1035-ND"/>
    <s v="Deutsch W12S"/>
    <s v="DT12-06 Connector Wedgelock"/>
    <s v="https://www.digikey.com/en/products/detail/te-connectivity-deutsch-connectors/W12S/6566599?utm_adgroup=&amp;utm_source=google&amp;utm_medium=cpc&amp;utm_campaign=PMax%20Supplier_Focus%20Supplier&amp;utm_term=&amp;utm_content=&amp;utm_id=go_cmp-20243063242_adg-_ad-__dev-c_ext-_prd-6566599_sig-EAIaIQobChMIzLGIru7LhAMVVQCtBh0-kgvtEAQYDiABEgL6NPD_BwE&amp;gad_source=1&amp;gclid=EAIaIQobChMIzLGIru7LhAMVVQCtBh0-kgvtEAQYDiABEgL6NPD_BwE"/>
    <n v="25"/>
    <n v="0.35320000000000001"/>
    <x v="6"/>
    <n v="8.83"/>
    <n v="8.2997568185475519"/>
    <m/>
    <n v="45350"/>
    <s v="SSC"/>
    <n v="166242"/>
    <s v="Approved"/>
  </r>
  <r>
    <d v="2024-02-25T21:23:25"/>
    <s v="rishavk2@illinois.edu"/>
    <s v="Wire Harness"/>
    <s v="Electrical "/>
    <m/>
    <s v="ASL006-05PN"/>
    <s v="Connector - 5 Pin ASL Bulkhead Male Red"/>
    <s v="Monocoque shutdown connectors"/>
    <s v="https://bmrswired.com/order_form_page.html"/>
    <n v="2"/>
    <n v="48.35"/>
    <x v="6"/>
    <n v="96.7"/>
    <n v="90.893146585905811"/>
    <s v="Pool with other bmrs orders; if not possible, try: https://www.milspecwiring.com/ASL006-05PN_p_326.html"/>
    <n v="45349"/>
    <s v="SSC"/>
    <n v="166131"/>
    <s v="Approved"/>
  </r>
  <r>
    <d v="2024-02-25T21:20:16"/>
    <s v="rishavk2@illinois.edu"/>
    <s v="Wire Harness"/>
    <s v="Electrical "/>
    <m/>
    <s v="ASL006-05pa"/>
    <s v="Connector - 5 Pin ASL Bulkhead Male Yellow"/>
    <s v="Monocoque sensor connectors"/>
    <s v="https://bmrswired.com/order_form_page.html"/>
    <n v="2"/>
    <n v="36.590000000000003"/>
    <x v="6"/>
    <n v="73.180000000000007"/>
    <n v="68.785527064701014"/>
    <s v="Try to pool with other bmrs order; if not possible try: https://www.milspecwiring.com/ASL006-05PA_p_322.html"/>
    <n v="45349"/>
    <s v="SSC"/>
    <n v="166131"/>
    <s v="Approved"/>
  </r>
  <r>
    <d v="2024-02-25T21:09:20"/>
    <s v="rishavk2@illinois.edu"/>
    <s v="Wire Harness"/>
    <s v="Electrical "/>
    <m/>
    <s v="DT06-12SD"/>
    <s v="Connector - Deutsch DT 12 Pin Plug/Socket Contacts"/>
    <s v="Safety/PDB Connector"/>
    <s v="https://bmrswired.com/order_form_page.html"/>
    <n v="3"/>
    <n v="6.71"/>
    <x v="6"/>
    <n v="20.13"/>
    <n v="18.921189666745438"/>
    <s v="Try to pool with other bmrs order; if not available, try https://www.mouser.com/ProductDetail/TE-Connectivity-DEUTSCH/DT06-12SD?qs=vkMqrgFpRag4t8asR32SeQ%3D%3D"/>
    <n v="45349"/>
    <s v="SSC"/>
    <n v="166131"/>
    <s v="Approved"/>
  </r>
  <r>
    <d v="2024-02-25T21:07:18"/>
    <s v="rishavk2@illinois.edu"/>
    <s v="Wire Harness"/>
    <s v="Electrical "/>
    <m/>
    <s v="DT06-12SC"/>
    <s v="Connector - Deutsch DT 12 Pin Plug/Socket Contacts w/Wedge"/>
    <s v="Safety/PDB Connector"/>
    <s v="https://bmrswired.com/order_form_page.html"/>
    <n v="3"/>
    <n v="12"/>
    <x v="6"/>
    <n v="36"/>
    <n v="33.838193144701236"/>
    <s v="Try to pool with other bmrs orders; if not available then try: https://www.mouser.com/ProductDetail/TE-Connectivity-DEUTSCH/DT06-12SC?qs=vkMqrgFpRaitHcaVeuKZEg%3D%3D"/>
    <n v="45349"/>
    <s v="SSC"/>
    <n v="166131"/>
    <s v="Approved"/>
  </r>
  <r>
    <d v="2024-02-25T20:56:44"/>
    <s v="rishavk2@illinois.edu"/>
    <s v="Wire Harness"/>
    <s v="Electrical "/>
    <m/>
    <s v="DT06-12SB"/>
    <s v="Connector - Deutsch DT 12 Pin Plug/Socket Contacts"/>
    <s v="Safety/PDB connectors"/>
    <s v="https://bmrswired.com/order_form_page.html"/>
    <n v="3"/>
    <n v="7.24"/>
    <x v="6"/>
    <n v="21.72"/>
    <n v="20.415709863969742"/>
    <s v="Try to pool with other bmrs orders; if not available, then try this please: https://www.mouser.com/ProductDetail/TE-Connectivity-DEUTSCH/DT06-12SB?qs=vkMqrgFpRaj1NbGV9F4adQ%3D%3D"/>
    <n v="45349"/>
    <s v="SSC"/>
    <n v="166131"/>
    <s v="Approved"/>
  </r>
  <r>
    <d v="2024-02-25T20:54:56"/>
    <s v="rishavk2@illinois.edu"/>
    <s v="Wire Harness"/>
    <s v="Electrical "/>
    <m/>
    <s v="ASL606-05SN"/>
    <s v="Connector - 5 Pin ASL Free Plug Female Red"/>
    <s v="In-line LV Connectors"/>
    <s v="https://bmrswired.com/order_form_page.html"/>
    <n v="5"/>
    <n v="56.12"/>
    <x v="6"/>
    <n v="280.59999999999997"/>
    <n v="263.74991656675456"/>
    <s v="Pool with other bmrs products please."/>
    <n v="45349"/>
    <s v="SSC"/>
    <n v="166131"/>
    <s v="Approved"/>
  </r>
  <r>
    <d v="2024-02-25T20:47:19"/>
    <s v="rishavk2@illinois.edu"/>
    <s v="Wire Harness"/>
    <s v="Electrical "/>
    <m/>
    <s v="AS612-35PN"/>
    <s v="Connector - 22 Pin AS Free Plug Male"/>
    <s v="Sensor Board Connector"/>
    <s v="https://bmrswired.com/order_form_page.html"/>
    <n v="1"/>
    <n v="72.59"/>
    <x v="6"/>
    <n v="72.59"/>
    <n v="68.230956677051736"/>
    <s v="Need as soon as possible; ideally pool together with other bmrs wired orders today. Price is estimated from other listed websites."/>
    <n v="45349"/>
    <s v="SSC"/>
    <n v="166131"/>
    <s v="Approved"/>
  </r>
  <r>
    <d v="2023-10-07T05:35:53"/>
    <s v="Dhruv Kulgod"/>
    <s v="Team General"/>
    <s v="Electrical "/>
    <n v="45306"/>
    <m/>
    <s v="Radlok maintanence plugs"/>
    <s v="Disconnect segments safely"/>
    <s v="https://www.mouser.com/ProductDetail/Amphenol-Technical-Products/RL9036-101?qs=Z%2FUGp5IxQ3YaFwjRQqD1ew%3D%3D"/>
    <n v="10"/>
    <n v="2.4500000000000002"/>
    <x v="6"/>
    <n v="24.5"/>
    <n v="23.028770334588341"/>
    <s v="Let MechSE know that it's backordered but its okay"/>
    <n v="45207"/>
    <m/>
    <n v="152875"/>
    <s v="Approved"/>
  </r>
  <r>
    <d v="2023-10-07T05:37:57"/>
    <s v="Dhruv Kulgod"/>
    <s v="Team General"/>
    <s v="Electrical "/>
    <n v="45306"/>
    <m/>
    <s v="Radlok Maintanence Plug Poles"/>
    <s v="HV pin to connect connectors to"/>
    <s v="https://www.mouser.com/ProductDetail/Amphenol-Technical-Products/RL00361-10RE?qs=HwcZ7FPCDhoLgB8BTIzYdA%3D%3D"/>
    <n v="10"/>
    <n v="9.99"/>
    <x v="6"/>
    <n v="99.9"/>
    <n v="93.900985976545925"/>
    <m/>
    <n v="45207"/>
    <m/>
    <n v="152875"/>
    <s v="Approved"/>
  </r>
  <r>
    <d v="2024-01-30T02:57:21"/>
    <s v="dkulgod2@illinois.edu"/>
    <s v="Wire Harness"/>
    <s v="Electrical "/>
    <m/>
    <s v="F6N0.75OR"/>
    <s v="Flexo F6® - 3/4&quot; - Orange - 50 ft spool"/>
    <s v="Sheath phase cables outside inverter"/>
    <s v="https://www.wirecare.com/interest/networking/sleeving/flexo-f6/f6n0-75or-flexo-f6-3-4-orange-50-ft-spool"/>
    <n v="1"/>
    <n v="51"/>
    <x v="6"/>
    <n v="51"/>
    <n v="47.937440288326748"/>
    <s v="This is to order 1 50-foot spool"/>
    <m/>
    <s v="SSC"/>
    <n v="164288"/>
    <s v="Approved"/>
  </r>
  <r>
    <d v="2024-01-25T16:00:49"/>
    <s v="dkulgod2@illinois.edu"/>
    <s v="Circuit Design"/>
    <s v="Electrical "/>
    <n v="45327"/>
    <s v="NTCALUG54A103G351A"/>
    <s v="Ring terminal temp sensor"/>
    <s v="BMS"/>
    <s v="https://www.mouser.com/ProductDetail/Vishay-BC-Components/NTCALUG54A103G351A?qs=PzGy0jfpSMtrubnapGvJZQ%3D%3D"/>
    <n v="130"/>
    <n v="3.37"/>
    <x v="6"/>
    <n v="438.1"/>
    <n v="411.79201157482254"/>
    <m/>
    <n v="45319"/>
    <s v="SSC"/>
    <n v="162479"/>
    <s v="Approved"/>
  </r>
  <r>
    <d v="2023-10-18T23:34:17"/>
    <s v="rishavk2@illinois.edu"/>
    <s v="Wire Harness"/>
    <s v="Electrical "/>
    <m/>
    <m/>
    <s v="safety/sensor board enclosure connector"/>
    <s v="connector for safety/sensor board enclosure"/>
    <s v="https://www.mouser.com/ProductDetail/TE-Connectivity-DEUTSCH/DT13-12PA-R015?qs=cgQJD%2FpJz0xZmI47WX6OlA%3D%3D"/>
    <n v="2"/>
    <n v="99.22"/>
    <x v="6"/>
    <n v="198.44"/>
    <n v="186.52364021206981"/>
    <s v="Use SSC"/>
    <n v="45207"/>
    <s v="SSC"/>
    <n v="154481"/>
    <s v="Approved"/>
  </r>
  <r>
    <d v="2023-10-18T23:40:22"/>
    <s v="rishavk2@illinois.edu"/>
    <s v="Circuit Design"/>
    <s v="Electrical "/>
    <m/>
    <m/>
    <s v="enclosure for safety and sensor boards"/>
    <s v="enclosure to protect sensor and safety boards"/>
    <s v="https://www.mouser.com/ProductDetail/TE-Connectivity-DEUTSCH/EEC-5X650B?qs=vkMqrgFpRaj0iWnwuJ0iZw%3D%3D"/>
    <n v="3"/>
    <n v="23.15"/>
    <x v="6"/>
    <n v="69.449999999999989"/>
    <n v="65.279514274986113"/>
    <s v="Use SSC - bump quant to 3"/>
    <n v="45222"/>
    <s v="SSC"/>
    <n v="154481"/>
    <s v="Approved"/>
  </r>
  <r>
    <d v="2024-01-25T15:57:19"/>
    <s v="dkulgod2@illinois.edu"/>
    <s v="Wire Harness"/>
    <s v="Electrical "/>
    <n v="45327"/>
    <s v="RL9036-101-F1"/>
    <s v="HV Terminal"/>
    <s v="Accumulator segment poles"/>
    <s v="https://www.mouser.com/ProductDetail/Amphenol-Technical-Products/RL9036-101-F1?qs=sGAEpiMZZMvlX3nhDDO4AGI88zWmWQtQMJ1Gr33ZTwM%3D"/>
    <n v="4"/>
    <n v="6.25"/>
    <x v="6"/>
    <n v="25"/>
    <n v="23.498745239375857"/>
    <m/>
    <n v="45319"/>
    <s v="SSC"/>
    <n v="162479"/>
    <s v="Approved"/>
  </r>
  <r>
    <d v="2024-01-25T15:54:22"/>
    <s v="dkulgod2@illinois.edu"/>
    <s v="Wire Harness"/>
    <s v="Electrical "/>
    <n v="45327"/>
    <s v="170721-2"/>
    <s v="Ring terminal 16-22AWG M5 CRIMP"/>
    <s v="Accuulator voltage sense"/>
    <s v="https://www.digikey.com/en/products/detail/te-connectivity-amp-connectors/170721-2/1149388"/>
    <n v="180"/>
    <n v="0.46"/>
    <x v="6"/>
    <n v="82.8"/>
    <n v="77.827844232812836"/>
    <m/>
    <n v="45319"/>
    <s v="SSC"/>
    <n v="162500"/>
    <s v="Approved"/>
  </r>
  <r>
    <d v="2023-10-28T23:05:59"/>
    <s v="dkulgod2@illinois.edu"/>
    <s v="Team General"/>
    <s v="Electrical "/>
    <n v="45276"/>
    <m/>
    <s v="Radlok Maintanence Plug Poles - 3.6mm"/>
    <s v="Alternate accumulator segment poles"/>
    <s v="https://www.mouser.com/ProductDetail/Amphenol-Technical-Products/RL9036-101-F1?qs=sGAEpiMZZMvlX3nhDDO4AGI88zWmWQtQMJ1Gr33ZTwM%3D"/>
    <n v="10"/>
    <n v="5.42"/>
    <x v="6"/>
    <n v="54.2"/>
    <n v="50.945279678966862"/>
    <s v="Use SSC"/>
    <n v="45236"/>
    <s v="SSC"/>
    <n v="156157"/>
    <s v="Approved"/>
  </r>
  <r>
    <d v="2023-10-30T21:30:34"/>
    <s v="jtwang5@illinois.edu"/>
    <s v="Cockpit Controls"/>
    <s v="Mechanical"/>
    <n v="45257"/>
    <m/>
    <s v="Lifeline Formula Car - Electric - 8 Pin - Pre Wired Steering Quick Release, P/N 410-200-001"/>
    <s v="Steering"/>
    <s v="https://www.lifeline-fire.com/lifelineformulacar-electric-8pin-prewiredsteeringquickrelease.aspx"/>
    <n v="1"/>
    <n v="489.99"/>
    <x v="6"/>
    <n v="489.99"/>
    <n v="460.56600719367106"/>
    <s v="SSC Discount: FSA15OFF"/>
    <n v="45239"/>
    <s v="SSC"/>
    <n v="156560"/>
    <s v="Approved"/>
  </r>
  <r>
    <d v="2023-11-08T05:04:17"/>
    <s v="dkulgod2@illinois.edu"/>
    <s v="Wire Harness"/>
    <s v="Electrical "/>
    <n v="45261"/>
    <m/>
    <s v="DT13-48PABCD"/>
    <s v="LV Box Lid"/>
    <s v="https://www.mouser.com/ProductDetail/TE-Connectivity-DEUTSCH/DT13-48PABCD-R015?qs=vkMqrgFpRajx4ElqOYWmLg%3D%3D"/>
    <n v="2"/>
    <n v="148.97999999999999"/>
    <x v="6"/>
    <n v="297.95999999999998"/>
    <n v="280.06744526097719"/>
    <s v="Use SSC"/>
    <n v="45257"/>
    <s v="SSC"/>
    <n v="157757"/>
    <s v="Approved"/>
  </r>
  <r>
    <d v="2023-12-14T00:00:00"/>
    <s v="Akash Chandra"/>
    <s v="Wire Harness"/>
    <s v="Electrical "/>
    <m/>
    <m/>
    <s v="Igus CF35-UL-60-03-O-PE 10 AWG 3C Stranded Bare Copper Shielded TC Braid PVC 1000V Chainflex® CF35-UL Motor Cable"/>
    <s v="This is needed to connect the inverters to the motors to power them"/>
    <s v="https://nassaunationalcable.com/products/igus-cf35-ul-60-03-o-pe-10-awg-3c-stranded-bare-copper-shielded-tc-braid-pvc-1000v-chainflex%C2%AE-cf35-ul-motor-cable"/>
    <n v="35"/>
    <n v="12.32"/>
    <x v="6"/>
    <n v="431.2"/>
    <n v="405.30635788875475"/>
    <s v="SSC"/>
    <n v="45275"/>
    <s v="SSC"/>
    <n v="159836"/>
    <s v="Approved"/>
  </r>
  <r>
    <d v="2023-12-14T00:00:00"/>
    <s v="Rishav Kumar"/>
    <s v="Wire Harness"/>
    <s v="Electrical "/>
    <m/>
    <m/>
    <s v="Wire harness connnectors  DT06-12SA  AS006-05PN   AS106-05PN  ASL606-05SN"/>
    <s v="Wire harness connectors"/>
    <s v="https://uillinoisedu.sharepoint.com/:b:/r/sites/IEM2024/IEM_2024/Financials/POs/20231214_BMRS_SQ010025_0.PDF?csf=1&amp;web=1&amp;e=3Q4w00"/>
    <n v="1"/>
    <n v="2408.2800000000002"/>
    <x v="6"/>
    <n v="2408.2800000000002"/>
    <n v="2263.6623274033636"/>
    <s v="PARTIAL DELIVERY 21 DEC 2023"/>
    <n v="45275"/>
    <s v="SSC"/>
    <n v="159695"/>
    <s v="Approved"/>
  </r>
  <r>
    <d v="2023-12-10T00:00:00"/>
    <s v="Dhruv Kulgod"/>
    <s v="Wire Harness"/>
    <s v="Electrical "/>
    <m/>
    <m/>
    <s v="EM30MSD-A(06) Heavy Duty Power Connectors EM30MSD Service Plug for 200A Applications"/>
    <s v="High Voltage Disconnect for Rules"/>
    <s v="https://www.mouser.com/ProductDetail/Hirose-Connector/EM30MSD-A06?qs=17ckDYBRdenhTiVNGaHaYQ%3D%3D"/>
    <n v="2"/>
    <n v="103.17"/>
    <x v="6"/>
    <n v="206.34"/>
    <n v="193.94924370771258"/>
    <m/>
    <n v="45271"/>
    <s v="SSC"/>
    <n v="159379"/>
    <s v="Approved"/>
  </r>
  <r>
    <d v="2023-12-08T21:58:28"/>
    <s v="akashc3@illinois.edu"/>
    <s v="Motor Controls"/>
    <s v="Electrical "/>
    <m/>
    <m/>
    <s v="HV AC 3 phase cables "/>
    <s v="This is needed to connect the inverters to the motors to power them"/>
    <s v="https://www.igus.com/product/1094?artNr=CF35-UL-60-03-O-PE"/>
    <n v="35"/>
    <n v="10.27"/>
    <x v="6"/>
    <n v="359.45"/>
    <n v="337.86495905174604"/>
    <s v="PART: CF35-UL-60-03-O-PE  - CONNECTORS: (3x6.0)C - LENGTH: 35' - PIECE: 1"/>
    <n v="45272"/>
    <s v="SSC"/>
    <m/>
    <s v="Approved"/>
  </r>
  <r>
    <d v="2023-12-08T07:49:20"/>
    <s v="rishavk2@illinois.edu"/>
    <s v="Wire Harness"/>
    <s v="Electrical "/>
    <m/>
    <m/>
    <s v="RJ45 Female Ethernet Connector"/>
    <s v="Inverter Ethernet"/>
    <s v="https://www.digikey.com/en/products/detail/switchcraft-inc./EHRJ45P5E/2261226?utm_adgroup=General&amp;utm_source=google&amp;utm_medium=cpc&amp;utm_campaign=PMax%20Shopping_Product_Zombie%20SKUs&amp;utm_term=&amp;utm_content=General&amp;utm_id=go_cmp-17815035045_adg-_ad-__dev-c_ext-_prd-2261226_sig-CjwKCAiA98WrBhAYEiwA2WvhOn6l5lZQdm_AQRgwejJPXyStWQxpC-7YrStRjKoGXkKAtwUqpZXd-xoCPzsQAvD_BwE&amp;gad_source=1&amp;gclid=CjwKCAiA98WrBhAYEiwA2WvhOn6l5lZQdm_AQRgwejJPXyStWQxpC-7YrStRjKoGXkKAtwUqpZXd-xoCPzsQAvD_BwE"/>
    <n v="2"/>
    <n v="13.28"/>
    <x v="6"/>
    <n v="26.56"/>
    <n v="24.965066942312909"/>
    <m/>
    <n v="45271"/>
    <s v="SSC"/>
    <n v="159369"/>
    <s v="Approved"/>
  </r>
  <r>
    <d v="2023-12-08T06:33:48"/>
    <s v="akashc3@illinois.edu"/>
    <s v="Wire Harness"/>
    <s v="Electrical "/>
    <m/>
    <m/>
    <s v="3 pole HV AC connectors with built in interlock connector"/>
    <s v="We need this because we need to safely make the HV AC connections on the car. These connectors pass FSAE rules."/>
    <s v="https://www.digikey.com/en/products/detail/amphenol-industrial-operations/ELP3A04/9645161"/>
    <n v="7"/>
    <n v="34.08"/>
    <x v="6"/>
    <n v="238.56"/>
    <n v="224.23442657222017"/>
    <m/>
    <n v="45271"/>
    <s v="SSC"/>
    <n v="159369"/>
    <s v="Approved"/>
  </r>
  <r>
    <d v="2023-12-08T06:27:29"/>
    <s v="akashc3@illinois.edu"/>
    <s v="Wire Harness"/>
    <s v="Electrical "/>
    <m/>
    <m/>
    <s v="HV DC 2 pole connector with interlock built in "/>
    <s v="We need this because we need to safely make the HV DC connections on the car. These connectors pass FSAE rules."/>
    <s v="https://www.digikey.com/en/products/detail/amphenol-industrial-operations/ELPA2Y16/13547203"/>
    <n v="3"/>
    <n v="51.66"/>
    <x v="6"/>
    <n v="154.97999999999999"/>
    <n v="145.67342148793881"/>
    <m/>
    <n v="45271"/>
    <s v="SSC"/>
    <n v="159369"/>
    <s v="Approved"/>
  </r>
  <r>
    <d v="2023-12-05T04:45:31"/>
    <s v="dkulgod2@illinois.edu"/>
    <s v="Circuit Design"/>
    <s v="Electrical "/>
    <m/>
    <m/>
    <s v="Contactors"/>
    <s v="Accumulator isolation relays"/>
    <s v="https://www.onlinecomponents.com/en/te-connectivity-amp-brand/20714081-50237081.html?ref=octopartfeed&amp;utm_term=2071408-1&amp;utm_source=te.com&amp;utm_medium=referral&amp;utm_campaign=te-disty-stock-check&amp;TEdistID=3104521229MWEB&amp;TETID=1EK2qDw3kV"/>
    <n v="2"/>
    <n v="98.25"/>
    <x v="6"/>
    <n v="196.5"/>
    <n v="184.70013758149423"/>
    <s v="SSC - Marked as a supplier on the TE website directly. Not easily available on digikey/mouser."/>
    <n v="45271"/>
    <s v="SSC"/>
    <n v="159327"/>
    <s v="Approved"/>
  </r>
  <r>
    <d v="2023-12-01T00:00:00"/>
    <s v="Dhruv Kulgod"/>
    <s v="Wire Harness"/>
    <s v="Electrical "/>
    <n v="45307"/>
    <m/>
    <s v="High Voltage Disconnect"/>
    <s v="Rules"/>
    <s v="https://www.radwell.com/en-US/Buy/HIROSE%20ELECTRIC/HIROSE%20ELECTRIC/EM30MSD"/>
    <n v="2"/>
    <n v="113"/>
    <x v="6"/>
    <n v="226"/>
    <n v="212.42865696395774"/>
    <s v="Request SKU: 141281028"/>
    <n v="45261"/>
    <s v="SSC"/>
    <m/>
    <s v="Approv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3BCE5C-07B5-8142-9B22-936F6A45ADBC}" name="PivotTable14" cacheId="289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33:E37" firstHeaderRow="1" firstDataRow="1" firstDataCol="1"/>
  <pivotFields count="13">
    <pivotField numFmtId="14" showAll="0"/>
    <pivotField showAll="0"/>
    <pivotField axis="axisRow" showAll="0">
      <items count="4">
        <item x="2"/>
        <item x="0"/>
        <item x="1"/>
        <item t="default"/>
      </items>
    </pivotField>
    <pivotField showAll="0"/>
    <pivotField showAll="0"/>
    <pivotField showAll="0"/>
    <pivotField showAll="0"/>
    <pivotField showAll="0"/>
    <pivotField showAll="0"/>
    <pivotField showAll="0"/>
    <pivotField showAll="0"/>
    <pivotField numFmtId="165" showAll="0"/>
    <pivotField dataField="1" numFmtId="164" showAll="0"/>
  </pivotFields>
  <rowFields count="1">
    <field x="2"/>
  </rowFields>
  <rowItems count="4">
    <i>
      <x/>
    </i>
    <i>
      <x v="1"/>
    </i>
    <i>
      <x v="2"/>
    </i>
    <i t="grand">
      <x/>
    </i>
  </rowItems>
  <colItems count="1">
    <i/>
  </colItems>
  <dataFields count="1">
    <dataField name="Sum of Actual" fld="12" baseField="0" baseItem="0"/>
  </dataFields>
  <formats count="2">
    <format dxfId="1">
      <pivotArea collapsedLevelsAreSubtotals="1" fieldPosition="0">
        <references count="1">
          <reference field="2" count="0"/>
        </references>
      </pivotArea>
    </format>
    <format dxfId="2">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204A03-6FD5-6449-88DB-35307165D870}" name="PivotTable11" cacheId="289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119:E127" firstHeaderRow="1" firstDataRow="1" firstDataCol="1"/>
  <pivotFields count="19">
    <pivotField showAll="0"/>
    <pivotField showAll="0"/>
    <pivotField showAll="0"/>
    <pivotField showAll="0"/>
    <pivotField showAll="0"/>
    <pivotField showAll="0"/>
    <pivotField showAll="0"/>
    <pivotField showAll="0"/>
    <pivotField showAll="0"/>
    <pivotField showAll="0"/>
    <pivotField showAll="0"/>
    <pivotField axis="axisRow" showAll="0">
      <items count="8">
        <item x="0"/>
        <item x="1"/>
        <item x="2"/>
        <item x="3"/>
        <item x="4"/>
        <item x="5"/>
        <item x="6"/>
        <item t="default"/>
      </items>
    </pivotField>
    <pivotField showAll="0"/>
    <pivotField dataField="1" showAll="0"/>
    <pivotField showAll="0"/>
    <pivotField showAll="0"/>
    <pivotField showAll="0"/>
    <pivotField showAll="0"/>
    <pivotField showAll="0"/>
  </pivotFields>
  <rowFields count="1">
    <field x="11"/>
  </rowFields>
  <rowItems count="8">
    <i>
      <x/>
    </i>
    <i>
      <x v="1"/>
    </i>
    <i>
      <x v="2"/>
    </i>
    <i>
      <x v="3"/>
    </i>
    <i>
      <x v="4"/>
    </i>
    <i>
      <x v="5"/>
    </i>
    <i>
      <x v="6"/>
    </i>
    <i t="grand">
      <x/>
    </i>
  </rowItems>
  <colItems count="1">
    <i/>
  </colItems>
  <dataFields count="1">
    <dataField name="Sum of  Actual " fld="13" baseField="0" baseItem="0" numFmtId="164"/>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gikey.com/en/products/detail/te-connectivity-deutsch-ict-connectors/1062-20-0222/6566715" TargetMode="External"/><Relationship Id="rId13" Type="http://schemas.openxmlformats.org/officeDocument/2006/relationships/hyperlink" Target="https://www.digikey.com/en/products/detail/amphenol-sine-systems-corp/AW3S/2125211?utm_adgroup=Connectors%20%26%20Interconnects&amp;utm_source=bing&amp;utm_medium=cpc&amp;utm_campaign=Dynamic%20Search_EN_RLSA_Cart&amp;utm_term=connectors%20interconnects&amp;utm_content=Connectors%20%26%20Interconnects&amp;utm_id=bi_cmp-384476623_adg-1310618085630798_ad-81913679653520_dat-2333713430097419:aud-808187300:loc-190_dev-c_ext-_prd-&amp;msclkid=0145d2f2a81f146983d7b1091f8e5326" TargetMode="External"/><Relationship Id="rId18" Type="http://schemas.openxmlformats.org/officeDocument/2006/relationships/hyperlink" Target="https://www.digikey.com/en/products/detail/amphenol-industrial-operations/ELP3A03/9645159?utm_adgroup=Connectors%20%26%20Interconnects&amp;utm_source=bing&amp;utm_medium=cpc&amp;utm_campaign=Dynamic%20Search_EN_RLSA_Cart&amp;utm_term=connectors,%20interconnects&amp;utm_content=Connectors%20%26%20Interconnects&amp;utm_id=bi_cmp-384476623_adg-1310618085630798_ad-81913679653520_dat-2333713430097418:aud-808187300:loc-190_dev-c_ext-_prd-&amp;msclkid=e5bae77626c717457abb848d969147dc" TargetMode="External"/><Relationship Id="rId26" Type="http://schemas.openxmlformats.org/officeDocument/2006/relationships/drawing" Target="../drawings/drawing1.xml"/><Relationship Id="rId3" Type="http://schemas.openxmlformats.org/officeDocument/2006/relationships/hyperlink" Target="https://www.mouser.com/ProductDetail/TE-Connectivity/T4112012081-000?qs=93dPVOzcTpIc9zgp36cygw%3D%3D" TargetMode="External"/><Relationship Id="rId21" Type="http://schemas.openxmlformats.org/officeDocument/2006/relationships/hyperlink" Target="https://www.cabletiesandmore.com/f6-wrap-around-braided-sleeving?pid=273" TargetMode="External"/><Relationship Id="rId7" Type="http://schemas.openxmlformats.org/officeDocument/2006/relationships/hyperlink" Target="https://www.digikey.com/en/products/detail/te-connectivity-deutsch-ict-connectors/1060-20-0222/6566711?utm_adgroup=General&amp;utm_source=bing&amp;utm_medium=cpc&amp;utm_campaign=Dynamic%20Search_EN_RLSA_Cart&amp;utm_term=digikey&amp;utm_content=General&amp;utm_id=bi_cmp-384476623_adg-1302921504343591_ad-81432677981980_dat-2333232393680003:aud-808187300:loc-190_dev-c_ext-_prd-&amp;msclkid=313251dae7061a6198e932214313ca00" TargetMode="External"/><Relationship Id="rId12" Type="http://schemas.openxmlformats.org/officeDocument/2006/relationships/hyperlink" Target="https://www.digikey.com/en/products/detail/amphenol-sine-systems-corp/AT06-3S-SR01GRY/15288060?s=N4IgTCBcDaIIIBUAMA2AtAZgMpqwJSQEYBxPATRAF0BfIA" TargetMode="External"/><Relationship Id="rId17" Type="http://schemas.openxmlformats.org/officeDocument/2006/relationships/hyperlink" Target="https://www.digikey.com/en/products/detail/amphenol-sine-systems-corp/AT62-16-0822/9169461" TargetMode="External"/><Relationship Id="rId25" Type="http://schemas.openxmlformats.org/officeDocument/2006/relationships/hyperlink" Target="https://www.digikey.com/en/products/detail/amphenol-industrial-operations/ELP3A03/9645159?utm_adgroup=Connectors%20%26%20Interconnects&amp;utm_source=bing&amp;utm_medium=cpc&amp;utm_campaign=Dynamic%20Search_EN_RLSA_Cart&amp;utm_term=connectors,%20interconnects&amp;utm_content=Connectors%20%26%20Interconnects&amp;utm_id=bi_cmp-384476623_adg-1310618085630798_ad-81913679653520_dat-2333713430097418:aud-808187300:loc-190_dev-c_ext-_prd-&amp;msclkid=e5bae77626c717457abb848d969147dc" TargetMode="External"/><Relationship Id="rId2" Type="http://schemas.openxmlformats.org/officeDocument/2006/relationships/hyperlink" Target="https://www.digikey.com/en/products/detail/CAB011M12FM3/1697-CAB011M12FM3-ND/13979744?utm_campaign=buynow&amp;utm_medium=aggregator&amp;curr=usd&amp;utm_source=octopart" TargetMode="External"/><Relationship Id="rId16" Type="http://schemas.openxmlformats.org/officeDocument/2006/relationships/hyperlink" Target="https://www.digikey.com/en/products/detail/amphenol-sine-systems-corp/AT60-16-0822/9169459?s=N4IgTCBcDaIIIBUBsAGAtARiWlAOMEAugL5A" TargetMode="External"/><Relationship Id="rId20" Type="http://schemas.openxmlformats.org/officeDocument/2006/relationships/hyperlink" Target="https://www.cabletiesandmore.com/f6-wrap-around-braided-sleeving?pid=273" TargetMode="External"/><Relationship Id="rId1" Type="http://schemas.openxmlformats.org/officeDocument/2006/relationships/pivotTable" Target="../pivotTables/pivotTable1.xml"/><Relationship Id="rId6" Type="http://schemas.openxmlformats.org/officeDocument/2006/relationships/hyperlink" Target="https://www.igus.com/product/1094?artNr=CF35-UL-60-04" TargetMode="External"/><Relationship Id="rId11" Type="http://schemas.openxmlformats.org/officeDocument/2006/relationships/hyperlink" Target="https://www.digikey.com/en/products/detail/amphenol-sine-systems-corp/AT06-3S-RJ120/5227494" TargetMode="External"/><Relationship Id="rId24" Type="http://schemas.openxmlformats.org/officeDocument/2006/relationships/hyperlink" Target="https://www.lcsc.com/product-detail/Microcontroller-Units-MCUs-MPUs-SOCs_STMicroelectronics-STM32H723ZGT6_C730146.html" TargetMode="External"/><Relationship Id="rId5" Type="http://schemas.openxmlformats.org/officeDocument/2006/relationships/hyperlink" Target="https://www.digikey.com/en/products/detail/norcomp-inc/171-015-103L001/858117" TargetMode="External"/><Relationship Id="rId15" Type="http://schemas.openxmlformats.org/officeDocument/2006/relationships/hyperlink" Target="https://www.digikey.com/en/products/detail/amphenol-sine-systems-corp/AW3P/2125210?utm_adgroup=General&amp;utm_source=bing&amp;utm_medium=cpc&amp;utm_campaign=Dynamic%20Search_EN_RLSA_Cart&amp;utm_term=digikey&amp;utm_content=General&amp;utm_id=bi_cmp-384476623_adg-1302921504343591_ad-81432677981981_dat-2333232393680003:aud-808187300:loc-190_dev-c_ext-_prd-&amp;msclkid=e8c34412cdcb105b5a9927e90dbc5caa" TargetMode="External"/><Relationship Id="rId23" Type="http://schemas.openxmlformats.org/officeDocument/2006/relationships/hyperlink" Target="https://www.mouser.com/ProductDetail/TE-Connectivity-AMP/1-776262-4?qs=tLAa1RwIH6e6RVQXFv2Qyg%3D%3D" TargetMode="External"/><Relationship Id="rId10" Type="http://schemas.openxmlformats.org/officeDocument/2006/relationships/hyperlink" Target="https://www.walmart.com/ip/5-8-16mm-Double-Layer-Wear-Indicating-Self-Closing-Protective-Braided-Sleeving-Wrap-100-Feet-Orange-outer-Black-inner/926138407" TargetMode="External"/><Relationship Id="rId19" Type="http://schemas.openxmlformats.org/officeDocument/2006/relationships/hyperlink" Target="https://www.digikey.com/en/products/detail/amphenol-industrial-operations/ELR3A03/9645160?utm_adgroup=Connectors%20%26%20Interconnects&amp;utm_source=bing&amp;utm_medium=cpc&amp;utm_campaign=Dynamic%20Search_EN_RLSA_Cart&amp;utm_term=connectors&amp;utm_content=Connectors%20%26%20Interconnects&amp;utm_id=bi_cmp-384476623_adg-1310618085630798_ad-81913679653520_dat-2333713430097417:aud-808187300:loc-190_dev-c_ext-_prd-&amp;msclkid=c0ced3f1a5871e035b35b00a15eb7d11" TargetMode="External"/><Relationship Id="rId4" Type="http://schemas.openxmlformats.org/officeDocument/2006/relationships/hyperlink" Target="https://www.digikey.com/en/products/detail/phoenix-contact/1419425/4471277" TargetMode="External"/><Relationship Id="rId9" Type="http://schemas.openxmlformats.org/officeDocument/2006/relationships/hyperlink" Target="https://www.digikey.com/en/products/detail/amphenol-sine-systems-corp/AT04-3P-RY01/5227397" TargetMode="External"/><Relationship Id="rId14" Type="http://schemas.openxmlformats.org/officeDocument/2006/relationships/hyperlink" Target="https://www.digikey.com/en/products/detail/amphenol-sine-systems-corp/AT04-3P-SR01GRY/15288132?s=N4IgTCBcDaIIIBUAMAWAtAZgApoMoCUkBGAcXwE0QBdAXyA" TargetMode="External"/><Relationship Id="rId22" Type="http://schemas.openxmlformats.org/officeDocument/2006/relationships/hyperlink" Target="https://www.cabletiesandmore.com/f6-wrap-around-braided-sleeving?pid=27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https://my.mechse.illinois.edu/purchasing/purchases/setview.asp?id=%7b438D65BA-46E3-4CFB-99A9-24998B59DACE%7d" TargetMode="External"/><Relationship Id="rId1" Type="http://schemas.openxmlformats.org/officeDocument/2006/relationships/hyperlink" Target="https://my.mechse.illinois.edu/purchasing/purchases/setview.asp?id=%7b438D65BA-46E3-4CFB-99A9-24998B59DACE%7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D7BB-21F8-3543-9E66-1B02111E7BC1}">
  <dimension ref="A1:N38"/>
  <sheetViews>
    <sheetView topLeftCell="A15" workbookViewId="0">
      <selection activeCell="G47" sqref="G47"/>
    </sheetView>
  </sheetViews>
  <sheetFormatPr defaultColWidth="11" defaultRowHeight="15.95"/>
  <cols>
    <col min="1" max="10" width="16.5" customWidth="1"/>
  </cols>
  <sheetData>
    <row r="1" spans="1:14" ht="17.100000000000001" thickBot="1">
      <c r="A1" s="42" t="s">
        <v>0</v>
      </c>
      <c r="B1" s="43" t="s">
        <v>1</v>
      </c>
      <c r="C1" s="43" t="s">
        <v>2</v>
      </c>
      <c r="D1" s="44" t="s">
        <v>3</v>
      </c>
      <c r="E1" s="44" t="s">
        <v>4</v>
      </c>
      <c r="F1" s="43" t="s">
        <v>5</v>
      </c>
      <c r="G1" s="45" t="s">
        <v>6</v>
      </c>
      <c r="H1" s="46" t="s">
        <v>7</v>
      </c>
      <c r="I1" s="47" t="s">
        <v>8</v>
      </c>
      <c r="J1" s="48" t="s">
        <v>9</v>
      </c>
      <c r="K1" s="9"/>
      <c r="L1" s="9"/>
      <c r="M1" s="9"/>
      <c r="N1" s="49"/>
    </row>
    <row r="2" spans="1:14">
      <c r="A2" s="10">
        <v>44953</v>
      </c>
      <c r="B2" t="s">
        <v>10</v>
      </c>
      <c r="C2" t="s">
        <v>11</v>
      </c>
      <c r="D2" t="s">
        <v>12</v>
      </c>
      <c r="E2" t="s">
        <v>13</v>
      </c>
      <c r="F2" s="50" t="s">
        <v>14</v>
      </c>
      <c r="G2">
        <v>15</v>
      </c>
      <c r="H2" s="51">
        <v>173.81</v>
      </c>
      <c r="I2" s="51">
        <f t="shared" ref="I2:I3" si="0">H2*G2</f>
        <v>2607.15</v>
      </c>
      <c r="J2" s="8">
        <v>2614.14</v>
      </c>
      <c r="N2" s="52"/>
    </row>
    <row r="3" spans="1:14">
      <c r="A3" s="10">
        <v>44959</v>
      </c>
      <c r="B3" t="s">
        <v>10</v>
      </c>
      <c r="C3" t="s">
        <v>11</v>
      </c>
      <c r="D3" t="s">
        <v>12</v>
      </c>
      <c r="E3" t="s">
        <v>13</v>
      </c>
      <c r="F3" t="s">
        <v>14</v>
      </c>
      <c r="G3">
        <v>2</v>
      </c>
      <c r="H3" s="51">
        <v>173.81</v>
      </c>
      <c r="I3" s="51">
        <f t="shared" si="0"/>
        <v>347.62</v>
      </c>
      <c r="J3" s="8">
        <f>I3+6.99</f>
        <v>354.61</v>
      </c>
      <c r="N3" s="52"/>
    </row>
    <row r="4" spans="1:14">
      <c r="A4" s="10">
        <v>44972</v>
      </c>
      <c r="B4" t="s">
        <v>15</v>
      </c>
      <c r="C4" t="s">
        <v>16</v>
      </c>
      <c r="D4" t="s">
        <v>17</v>
      </c>
      <c r="E4" t="s">
        <v>18</v>
      </c>
      <c r="F4" s="50" t="s">
        <v>19</v>
      </c>
      <c r="G4">
        <v>4</v>
      </c>
      <c r="H4" s="51">
        <v>14.31</v>
      </c>
      <c r="I4" s="51">
        <f>G4*H4</f>
        <v>57.24</v>
      </c>
      <c r="J4" s="8">
        <f>I4*((4943.16-2968.75)/(4889.4-2954.77))</f>
        <v>58.416972961238073</v>
      </c>
    </row>
    <row r="5" spans="1:14">
      <c r="A5" s="10">
        <v>44972</v>
      </c>
      <c r="B5" t="s">
        <v>15</v>
      </c>
      <c r="C5" t="s">
        <v>16</v>
      </c>
      <c r="D5" t="s">
        <v>20</v>
      </c>
      <c r="E5" t="s">
        <v>21</v>
      </c>
      <c r="F5" s="50" t="s">
        <v>22</v>
      </c>
      <c r="G5">
        <v>4</v>
      </c>
      <c r="H5" s="51">
        <v>80.36</v>
      </c>
      <c r="I5" s="51">
        <f>G5*H5</f>
        <v>321.44</v>
      </c>
      <c r="J5" s="8">
        <f t="shared" ref="J5:J26" si="1">I5*((4943.16-2968.75)/(4889.4-2954.77))</f>
        <v>328.04947219881842</v>
      </c>
    </row>
    <row r="6" spans="1:14">
      <c r="A6" s="10">
        <v>44972</v>
      </c>
      <c r="B6" t="s">
        <v>15</v>
      </c>
      <c r="C6" t="s">
        <v>16</v>
      </c>
      <c r="D6" t="s">
        <v>23</v>
      </c>
      <c r="E6" t="s">
        <v>24</v>
      </c>
      <c r="F6" s="50" t="s">
        <v>25</v>
      </c>
      <c r="G6">
        <v>6</v>
      </c>
      <c r="H6" s="51">
        <v>1.42</v>
      </c>
      <c r="I6" s="51">
        <f>G6*H6</f>
        <v>8.52</v>
      </c>
      <c r="J6" s="8">
        <f t="shared" si="1"/>
        <v>8.69518884747988</v>
      </c>
      <c r="N6" s="52"/>
    </row>
    <row r="7" spans="1:14">
      <c r="A7" s="10">
        <v>44979</v>
      </c>
      <c r="B7" t="s">
        <v>15</v>
      </c>
      <c r="C7" t="s">
        <v>16</v>
      </c>
      <c r="D7" t="s">
        <v>26</v>
      </c>
      <c r="E7" t="s">
        <v>27</v>
      </c>
      <c r="F7" s="50" t="s">
        <v>28</v>
      </c>
      <c r="G7">
        <v>30</v>
      </c>
      <c r="H7" s="51">
        <v>11.11</v>
      </c>
      <c r="I7" s="51">
        <v>333.3</v>
      </c>
      <c r="J7" s="8">
        <f t="shared" si="1"/>
        <v>340.15333836444182</v>
      </c>
    </row>
    <row r="8" spans="1:14">
      <c r="A8" s="10">
        <v>44983</v>
      </c>
      <c r="B8" t="s">
        <v>29</v>
      </c>
      <c r="C8" t="s">
        <v>16</v>
      </c>
      <c r="D8" t="s">
        <v>30</v>
      </c>
      <c r="E8" t="s">
        <v>31</v>
      </c>
      <c r="F8" s="50" t="s">
        <v>32</v>
      </c>
      <c r="G8">
        <v>150</v>
      </c>
      <c r="H8" s="51">
        <v>0.1817</v>
      </c>
      <c r="I8" s="51">
        <f t="shared" ref="I8:I21" si="2">H8*G8</f>
        <v>27.254999999999999</v>
      </c>
      <c r="J8" s="8">
        <f t="shared" si="1"/>
        <v>27.815419253293914</v>
      </c>
      <c r="N8" s="52"/>
    </row>
    <row r="9" spans="1:14">
      <c r="A9" s="10">
        <v>44983</v>
      </c>
      <c r="B9" t="s">
        <v>29</v>
      </c>
      <c r="C9" t="s">
        <v>16</v>
      </c>
      <c r="D9" t="s">
        <v>33</v>
      </c>
      <c r="E9" t="s">
        <v>31</v>
      </c>
      <c r="F9" s="50" t="s">
        <v>34</v>
      </c>
      <c r="G9">
        <v>150</v>
      </c>
      <c r="H9" s="51">
        <v>0.2485</v>
      </c>
      <c r="I9" s="51">
        <f t="shared" si="2"/>
        <v>37.274999999999999</v>
      </c>
      <c r="J9" s="8">
        <f t="shared" si="1"/>
        <v>38.041451207724478</v>
      </c>
      <c r="N9" s="52"/>
    </row>
    <row r="10" spans="1:14">
      <c r="A10" s="10">
        <v>44983</v>
      </c>
      <c r="B10" t="s">
        <v>29</v>
      </c>
      <c r="C10" t="s">
        <v>16</v>
      </c>
      <c r="D10" t="s">
        <v>35</v>
      </c>
      <c r="E10" t="s">
        <v>36</v>
      </c>
      <c r="F10" s="50" t="s">
        <v>37</v>
      </c>
      <c r="G10">
        <v>250</v>
      </c>
      <c r="H10" s="51">
        <v>0.2</v>
      </c>
      <c r="I10" s="51">
        <f t="shared" si="2"/>
        <v>50</v>
      </c>
      <c r="J10" s="8">
        <f t="shared" si="1"/>
        <v>51.028103565022775</v>
      </c>
      <c r="N10" s="52"/>
    </row>
    <row r="11" spans="1:14">
      <c r="A11" s="10">
        <v>44983</v>
      </c>
      <c r="B11" t="s">
        <v>29</v>
      </c>
      <c r="C11" t="s">
        <v>16</v>
      </c>
      <c r="D11" t="s">
        <v>38</v>
      </c>
      <c r="E11" t="s">
        <v>39</v>
      </c>
      <c r="F11" s="50" t="s">
        <v>40</v>
      </c>
      <c r="G11">
        <v>15</v>
      </c>
      <c r="H11" s="51">
        <v>10.872</v>
      </c>
      <c r="I11" s="51">
        <f t="shared" si="2"/>
        <v>163.07999999999998</v>
      </c>
      <c r="J11" s="8">
        <f t="shared" si="1"/>
        <v>166.43326258767826</v>
      </c>
    </row>
    <row r="12" spans="1:14">
      <c r="A12" s="10">
        <v>44983</v>
      </c>
      <c r="B12" t="s">
        <v>29</v>
      </c>
      <c r="C12" t="s">
        <v>16</v>
      </c>
      <c r="D12" t="s">
        <v>41</v>
      </c>
      <c r="E12" t="s">
        <v>42</v>
      </c>
      <c r="F12" s="50" t="s">
        <v>43</v>
      </c>
      <c r="G12">
        <v>2</v>
      </c>
      <c r="H12" s="51">
        <v>41.5</v>
      </c>
      <c r="I12" s="51">
        <f t="shared" si="2"/>
        <v>83</v>
      </c>
      <c r="J12" s="8">
        <f t="shared" si="1"/>
        <v>84.706651917937805</v>
      </c>
      <c r="N12" s="52"/>
    </row>
    <row r="13" spans="1:14">
      <c r="A13" s="10">
        <v>44983</v>
      </c>
      <c r="B13" t="s">
        <v>29</v>
      </c>
      <c r="C13" t="s">
        <v>16</v>
      </c>
      <c r="D13" t="s">
        <v>44</v>
      </c>
      <c r="E13" t="s">
        <v>45</v>
      </c>
      <c r="F13" s="50" t="s">
        <v>46</v>
      </c>
      <c r="G13">
        <v>4</v>
      </c>
      <c r="H13" s="51">
        <v>6.1</v>
      </c>
      <c r="I13" s="51">
        <f t="shared" si="2"/>
        <v>24.4</v>
      </c>
      <c r="J13" s="8">
        <f t="shared" si="1"/>
        <v>24.901714539731113</v>
      </c>
    </row>
    <row r="14" spans="1:14">
      <c r="A14" s="10">
        <v>44983</v>
      </c>
      <c r="B14" t="s">
        <v>29</v>
      </c>
      <c r="C14" t="s">
        <v>16</v>
      </c>
      <c r="D14" t="s">
        <v>47</v>
      </c>
      <c r="E14" t="s">
        <v>45</v>
      </c>
      <c r="F14" s="50" t="s">
        <v>48</v>
      </c>
      <c r="G14">
        <v>40</v>
      </c>
      <c r="H14" s="51">
        <v>1.6816</v>
      </c>
      <c r="I14" s="51">
        <f t="shared" si="2"/>
        <v>67.263999999999996</v>
      </c>
      <c r="J14" s="8">
        <f t="shared" si="1"/>
        <v>68.647087163953842</v>
      </c>
    </row>
    <row r="15" spans="1:14">
      <c r="A15" s="10">
        <v>44983</v>
      </c>
      <c r="B15" t="s">
        <v>29</v>
      </c>
      <c r="C15" t="s">
        <v>16</v>
      </c>
      <c r="D15" t="s">
        <v>49</v>
      </c>
      <c r="E15" t="s">
        <v>50</v>
      </c>
      <c r="F15" s="50" t="s">
        <v>51</v>
      </c>
      <c r="G15">
        <v>40</v>
      </c>
      <c r="H15">
        <v>9.8400000000000001E-2</v>
      </c>
      <c r="I15" s="51">
        <f t="shared" si="2"/>
        <v>3.9359999999999999</v>
      </c>
      <c r="J15" s="8">
        <f t="shared" si="1"/>
        <v>4.016932312638593</v>
      </c>
    </row>
    <row r="16" spans="1:14">
      <c r="A16" s="10">
        <v>44983</v>
      </c>
      <c r="B16" t="s">
        <v>29</v>
      </c>
      <c r="C16" t="s">
        <v>16</v>
      </c>
      <c r="D16" t="s">
        <v>52</v>
      </c>
      <c r="E16" t="s">
        <v>45</v>
      </c>
      <c r="F16" s="50" t="s">
        <v>53</v>
      </c>
      <c r="G16">
        <v>25</v>
      </c>
      <c r="H16">
        <v>1.5</v>
      </c>
      <c r="I16" s="51">
        <f t="shared" si="2"/>
        <v>37.5</v>
      </c>
      <c r="J16" s="8">
        <f t="shared" si="1"/>
        <v>38.271077673767081</v>
      </c>
    </row>
    <row r="17" spans="1:14">
      <c r="A17" s="10">
        <v>44983</v>
      </c>
      <c r="B17" t="s">
        <v>29</v>
      </c>
      <c r="C17" t="s">
        <v>16</v>
      </c>
      <c r="D17" t="s">
        <v>54</v>
      </c>
      <c r="E17" t="s">
        <v>45</v>
      </c>
      <c r="F17" s="50" t="s">
        <v>55</v>
      </c>
      <c r="G17">
        <v>50</v>
      </c>
      <c r="H17">
        <v>0.1132</v>
      </c>
      <c r="I17" s="51">
        <f t="shared" si="2"/>
        <v>5.66</v>
      </c>
      <c r="J17" s="8">
        <f t="shared" si="1"/>
        <v>5.7763813235605781</v>
      </c>
    </row>
    <row r="18" spans="1:14">
      <c r="A18" s="10">
        <v>44983</v>
      </c>
      <c r="B18" t="s">
        <v>29</v>
      </c>
      <c r="C18" t="s">
        <v>16</v>
      </c>
      <c r="D18" t="s">
        <v>56</v>
      </c>
      <c r="E18" t="s">
        <v>45</v>
      </c>
      <c r="F18" s="50" t="s">
        <v>57</v>
      </c>
      <c r="G18">
        <v>150</v>
      </c>
      <c r="H18" s="51">
        <v>0.245</v>
      </c>
      <c r="I18" s="51">
        <f t="shared" si="2"/>
        <v>36.75</v>
      </c>
      <c r="J18" s="8">
        <f t="shared" si="1"/>
        <v>37.505656120291739</v>
      </c>
    </row>
    <row r="19" spans="1:14">
      <c r="A19" s="10">
        <v>44983</v>
      </c>
      <c r="B19" t="s">
        <v>29</v>
      </c>
      <c r="C19" t="s">
        <v>16</v>
      </c>
      <c r="D19" t="s">
        <v>58</v>
      </c>
      <c r="E19" t="s">
        <v>45</v>
      </c>
      <c r="F19" s="50" t="s">
        <v>59</v>
      </c>
      <c r="G19">
        <v>150</v>
      </c>
      <c r="H19" s="51">
        <v>0.32519999999999999</v>
      </c>
      <c r="I19" s="51">
        <f t="shared" si="2"/>
        <v>48.78</v>
      </c>
      <c r="J19" s="8">
        <f t="shared" si="1"/>
        <v>49.783017838036223</v>
      </c>
    </row>
    <row r="20" spans="1:14">
      <c r="A20" s="10">
        <v>44983</v>
      </c>
      <c r="B20" t="s">
        <v>29</v>
      </c>
      <c r="C20" t="s">
        <v>16</v>
      </c>
      <c r="D20" t="s">
        <v>60</v>
      </c>
      <c r="E20" t="s">
        <v>61</v>
      </c>
      <c r="F20" s="50" t="s">
        <v>62</v>
      </c>
      <c r="G20">
        <v>6</v>
      </c>
      <c r="H20" s="51">
        <v>34.08</v>
      </c>
      <c r="I20" s="51">
        <f t="shared" si="2"/>
        <v>204.48</v>
      </c>
      <c r="J20" s="8">
        <f t="shared" si="1"/>
        <v>208.68453233951712</v>
      </c>
    </row>
    <row r="21" spans="1:14">
      <c r="A21" s="10">
        <v>44983</v>
      </c>
      <c r="B21" t="s">
        <v>29</v>
      </c>
      <c r="C21" t="s">
        <v>16</v>
      </c>
      <c r="D21" t="s">
        <v>63</v>
      </c>
      <c r="E21" t="s">
        <v>61</v>
      </c>
      <c r="F21" s="50" t="s">
        <v>64</v>
      </c>
      <c r="G21">
        <v>6</v>
      </c>
      <c r="H21" s="51">
        <v>20.02</v>
      </c>
      <c r="I21" s="51">
        <f t="shared" si="2"/>
        <v>120.12</v>
      </c>
      <c r="J21" s="8">
        <f t="shared" si="1"/>
        <v>122.58991600461071</v>
      </c>
    </row>
    <row r="22" spans="1:14">
      <c r="A22" s="10">
        <v>44983</v>
      </c>
      <c r="B22" t="s">
        <v>29</v>
      </c>
      <c r="C22" t="s">
        <v>16</v>
      </c>
      <c r="D22" t="s">
        <v>65</v>
      </c>
      <c r="E22" t="s">
        <v>66</v>
      </c>
      <c r="F22" s="53" t="s">
        <v>67</v>
      </c>
      <c r="G22">
        <v>1</v>
      </c>
      <c r="H22" s="51">
        <v>39.5</v>
      </c>
      <c r="I22" s="51">
        <v>39.5</v>
      </c>
      <c r="J22" s="8">
        <f t="shared" si="1"/>
        <v>40.312201816367995</v>
      </c>
      <c r="N22" s="52"/>
    </row>
    <row r="23" spans="1:14">
      <c r="A23" s="10">
        <v>44983</v>
      </c>
      <c r="B23" t="s">
        <v>29</v>
      </c>
      <c r="C23" t="s">
        <v>16</v>
      </c>
      <c r="D23" t="s">
        <v>68</v>
      </c>
      <c r="E23" t="s">
        <v>66</v>
      </c>
      <c r="F23" s="53" t="s">
        <v>67</v>
      </c>
      <c r="G23">
        <v>1</v>
      </c>
      <c r="H23" s="51">
        <v>26.75</v>
      </c>
      <c r="I23" s="51">
        <f t="shared" ref="I23:I25" si="3">H23*G23</f>
        <v>26.75</v>
      </c>
      <c r="J23" s="8">
        <f t="shared" si="1"/>
        <v>27.300035407287186</v>
      </c>
    </row>
    <row r="24" spans="1:14">
      <c r="A24" s="10">
        <v>44983</v>
      </c>
      <c r="B24" t="s">
        <v>29</v>
      </c>
      <c r="C24" t="s">
        <v>16</v>
      </c>
      <c r="D24" t="s">
        <v>69</v>
      </c>
      <c r="E24" t="s">
        <v>66</v>
      </c>
      <c r="F24" s="53" t="s">
        <v>67</v>
      </c>
      <c r="G24">
        <v>1</v>
      </c>
      <c r="H24" s="51">
        <v>82.86</v>
      </c>
      <c r="I24" s="51">
        <f t="shared" si="3"/>
        <v>82.86</v>
      </c>
      <c r="J24" s="8">
        <f t="shared" si="1"/>
        <v>84.56377322795575</v>
      </c>
    </row>
    <row r="25" spans="1:14">
      <c r="A25" s="10">
        <v>44988</v>
      </c>
      <c r="B25" t="s">
        <v>29</v>
      </c>
      <c r="C25" t="s">
        <v>16</v>
      </c>
      <c r="D25" t="s">
        <v>70</v>
      </c>
      <c r="E25" t="s">
        <v>71</v>
      </c>
      <c r="F25" s="50" t="s">
        <v>72</v>
      </c>
      <c r="G25">
        <v>3</v>
      </c>
      <c r="H25" s="51">
        <v>13.07</v>
      </c>
      <c r="I25" s="51">
        <f t="shared" si="3"/>
        <v>39.21</v>
      </c>
      <c r="J25" s="8">
        <f t="shared" si="1"/>
        <v>40.016238815690862</v>
      </c>
      <c r="N25" s="52"/>
    </row>
    <row r="26" spans="1:14">
      <c r="A26" s="10">
        <v>45036</v>
      </c>
      <c r="B26" t="s">
        <v>10</v>
      </c>
      <c r="C26" t="s">
        <v>73</v>
      </c>
      <c r="D26" t="s">
        <v>74</v>
      </c>
      <c r="E26" t="s">
        <v>75</v>
      </c>
      <c r="F26" s="50" t="s">
        <v>76</v>
      </c>
      <c r="G26">
        <v>10</v>
      </c>
      <c r="H26" s="54">
        <v>11.6312</v>
      </c>
      <c r="I26" s="51">
        <f>G26*H26</f>
        <v>116.312</v>
      </c>
      <c r="J26" s="8">
        <f t="shared" si="1"/>
        <v>118.70361563709858</v>
      </c>
    </row>
    <row r="27" spans="1:14">
      <c r="A27" s="10">
        <v>45056</v>
      </c>
      <c r="B27" t="s">
        <v>77</v>
      </c>
      <c r="C27" t="s">
        <v>16</v>
      </c>
      <c r="D27" t="s">
        <v>78</v>
      </c>
      <c r="E27" t="s">
        <v>79</v>
      </c>
      <c r="F27" s="50" t="s">
        <v>62</v>
      </c>
      <c r="G27">
        <v>4</v>
      </c>
      <c r="H27" s="51">
        <v>34.08</v>
      </c>
      <c r="I27" s="51">
        <v>136.32</v>
      </c>
      <c r="J27" s="8">
        <f>I27*((4943.16-2968.75)/(4889.4-2954.77))</f>
        <v>139.12302155967808</v>
      </c>
    </row>
    <row r="29" spans="1:14">
      <c r="L29" s="51"/>
    </row>
    <row r="32" spans="1:14">
      <c r="M32" s="8"/>
    </row>
    <row r="33" spans="4:6">
      <c r="D33" s="4" t="s">
        <v>80</v>
      </c>
      <c r="E33" t="s">
        <v>81</v>
      </c>
      <c r="F33" s="55" t="s">
        <v>82</v>
      </c>
    </row>
    <row r="34" spans="4:6">
      <c r="D34" s="5" t="s">
        <v>73</v>
      </c>
      <c r="E34" s="56">
        <v>118.70361563709858</v>
      </c>
      <c r="F34" s="57">
        <v>150</v>
      </c>
    </row>
    <row r="35" spans="4:6">
      <c r="D35" s="5" t="s">
        <v>11</v>
      </c>
      <c r="E35" s="56">
        <v>2968.75</v>
      </c>
      <c r="F35" s="57">
        <v>3000</v>
      </c>
    </row>
    <row r="36" spans="4:6">
      <c r="D36" s="5" t="s">
        <v>16</v>
      </c>
      <c r="E36" s="56">
        <v>1994.8314470467224</v>
      </c>
      <c r="F36" s="57">
        <v>5000</v>
      </c>
    </row>
    <row r="37" spans="4:6">
      <c r="D37" s="5" t="s">
        <v>83</v>
      </c>
      <c r="E37" s="56">
        <v>5082.2850626838208</v>
      </c>
      <c r="F37" s="57"/>
    </row>
    <row r="38" spans="4:6">
      <c r="F38" s="57"/>
    </row>
  </sheetData>
  <hyperlinks>
    <hyperlink ref="F2" r:id="rId2" xr:uid="{2AEF9AEF-BAA8-D740-95B0-6D304630D34A}"/>
    <hyperlink ref="F4" r:id="rId3" xr:uid="{8AF95CFB-DF2A-7A43-AB9F-E869902A862F}"/>
    <hyperlink ref="F5" r:id="rId4" xr:uid="{AAF73D2D-CA3E-AA41-87B5-AA56997FFBE5}"/>
    <hyperlink ref="F6" r:id="rId5" xr:uid="{046E9B48-2F0A-C647-A5D0-0D306EE1B2C5}"/>
    <hyperlink ref="F7" r:id="rId6" xr:uid="{3BF556B0-5DA4-3D43-A7B4-E4104C7B7222}"/>
    <hyperlink ref="F8" r:id="rId7" display="https://www.digikey.com/en/products/detail/te-connectivity-deutsch-ict-connectors/1060-20-0222/6566711?utm_adgroup=General&amp;utm_source=bing&amp;utm_medium=cpc&amp;utm_campaign=Dynamic%20Search_EN_RLSA_Cart&amp;utm_term=digikey&amp;utm_content=General&amp;utm_id=bi_cmp-384476623_adg-1302921504343591_ad-81432677981980_dat-2333232393680003:aud-808187300:loc-190_dev-c_ext-_prd-&amp;msclkid=313251dae7061a6198e932214313ca00" xr:uid="{A8B4FC65-E20B-D343-9E13-E136974FF2AF}"/>
    <hyperlink ref="F9" r:id="rId8" display="https://www.digikey.com/en/products/detail/te-connectivity-deutsch-ict-connectors/1062-20-0222/6566715" xr:uid="{F9F3C2BA-9847-E648-9710-0C46BE2F87C5}"/>
    <hyperlink ref="F11" r:id="rId9" display="https://www.digikey.com/en/products/detail/amphenol-sine-systems-corp/AT04-3P-RY01/5227397" xr:uid="{E13ED446-E985-124D-9369-48A6FB5F16B2}"/>
    <hyperlink ref="F12" r:id="rId10" display="https://www.walmart.com/ip/5-8-16mm-Double-Layer-Wear-Indicating-Self-Closing-Protective-Braided-Sleeving-Wrap-100-Feet-Orange-outer-Black-inner/926138407" xr:uid="{6535F6E4-569E-2740-9ED5-8E14C1A87823}"/>
    <hyperlink ref="F13" r:id="rId11" display="https://www.digikey.com/en/products/detail/amphenol-sine-systems-corp/AT06-3S-RJ120/5227494" xr:uid="{61114DC2-4422-3340-8B29-F828D215D7BD}"/>
    <hyperlink ref="F14" r:id="rId12" display="https://www.digikey.com/en/products/detail/amphenol-sine-systems-corp/AT06-3S-SR01GRY/15288060?s=N4IgTCBcDaIIIBUAMA2AtAZgMpqwJSQEYBxPATRAF0BfIA" xr:uid="{0B3F4F9E-75CD-5C4E-92EC-C714BF6B988D}"/>
    <hyperlink ref="F15" r:id="rId13" display="https://www.digikey.com/en/products/detail/amphenol-sine-systems-corp/AW3S/2125211?utm_adgroup=Connectors%20%26%20Interconnects&amp;utm_source=bing&amp;utm_medium=cpc&amp;utm_campaign=Dynamic%20Search_EN_RLSA_Cart&amp;utm_term=connectors%20interconnects&amp;utm_content=Connectors%20%26%20Interconnects&amp;utm_id=bi_cmp-384476623_adg-1310618085630798_ad-81913679653520_dat-2333713430097419:aud-808187300:loc-190_dev-c_ext-_prd-&amp;msclkid=0145d2f2a81f146983d7b1091f8e5326" xr:uid="{EAF130BE-12C3-9449-A103-6106659A3E94}"/>
    <hyperlink ref="F16" r:id="rId14" display="https://www.digikey.com/en/products/detail/amphenol-sine-systems-corp/AT04-3P-SR01GRY/15288132?s=N4IgTCBcDaIIIBUAMAWAtAZgApoMoCUkBGAcXwE0QBdAXyA" xr:uid="{94112A51-3491-8E40-BC95-977EA1650A6F}"/>
    <hyperlink ref="F17" r:id="rId15" display="https://www.digikey.com/en/products/detail/amphenol-sine-systems-corp/AW3P/2125210?utm_adgroup=General&amp;utm_source=bing&amp;utm_medium=cpc&amp;utm_campaign=Dynamic%20Search_EN_RLSA_Cart&amp;utm_term=digikey&amp;utm_content=General&amp;utm_id=bi_cmp-384476623_adg-1302921504343591_ad-81432677981981_dat-2333232393680003:aud-808187300:loc-190_dev-c_ext-_prd-&amp;msclkid=e8c34412cdcb105b5a9927e90dbc5caa" xr:uid="{0463AEFF-C395-0E46-99CB-902CBEDEE821}"/>
    <hyperlink ref="F18" r:id="rId16" display="https://www.digikey.com/en/products/detail/amphenol-sine-systems-corp/AT60-16-0822/9169459?s=N4IgTCBcDaIIIBUBsAGAtARiWlAOMEAugL5A" xr:uid="{706A6C5D-4335-404A-BB9F-3722D267482C}"/>
    <hyperlink ref="F19" r:id="rId17" display="https://www.digikey.com/en/products/detail/amphenol-sine-systems-corp/AT62-16-0822/9169461" xr:uid="{49D2E7B4-277B-6B47-902F-025C5E9ADDA9}"/>
    <hyperlink ref="F20" r:id="rId18" display="https://www.digikey.com/en/products/detail/amphenol-industrial-operations/ELP3A03/9645159?utm_adgroup=Connectors%20%26%20Interconnects&amp;utm_source=bing&amp;utm_medium=cpc&amp;utm_campaign=Dynamic%20Search_EN_RLSA_Cart&amp;utm_term=connectors,%20interconnects&amp;utm_content=Connectors%20%26%20Interconnects&amp;utm_id=bi_cmp-384476623_adg-1310618085630798_ad-81913679653520_dat-2333713430097418:aud-808187300:loc-190_dev-c_ext-_prd-&amp;msclkid=e5bae77626c717457abb848d969147dc" xr:uid="{B4BC4828-FA3A-214B-84B7-80425E58286D}"/>
    <hyperlink ref="F21" r:id="rId19" display="https://www.digikey.com/en/products/detail/amphenol-industrial-operations/ELR3A03/9645160?utm_adgroup=Connectors%20%26%20Interconnects&amp;utm_source=bing&amp;utm_medium=cpc&amp;utm_campaign=Dynamic%20Search_EN_RLSA_Cart&amp;utm_term=connectors&amp;utm_content=Connectors%20%26%20Interconnects&amp;utm_id=bi_cmp-384476623_adg-1310618085630798_ad-81913679653520_dat-2333713430097417:aud-808187300:loc-190_dev-c_ext-_prd-&amp;msclkid=c0ced3f1a5871e035b35b00a15eb7d11" xr:uid="{20A5C5A2-07B1-0544-959A-9235BF2CEEB7}"/>
    <hyperlink ref="F22" r:id="rId20" xr:uid="{5D361B17-65EC-B44A-9EC4-5F2F77B47A55}"/>
    <hyperlink ref="F23" r:id="rId21" xr:uid="{BCCB001F-568F-5F42-B8D0-252DAE9BE30F}"/>
    <hyperlink ref="F24" r:id="rId22" xr:uid="{C5644E11-119B-E646-9AD7-70466831B38E}"/>
    <hyperlink ref="F25" r:id="rId23" display="https://www.mouser.com/ProductDetail/TE-Connectivity-AMP/1-776262-4?qs=tLAa1RwIH6e6RVQXFv2Qyg%3D%3D" xr:uid="{4E7BB32C-0C0A-0946-B9AE-8CD799B75605}"/>
    <hyperlink ref="F26" r:id="rId24" xr:uid="{AD46331E-69D1-5B42-B9B9-8B7C7AC9D3CF}"/>
    <hyperlink ref="F27" r:id="rId25" display="https://www.digikey.com/en/products/detail/amphenol-industrial-operations/ELP3A03/9645159?utm_adgroup=Connectors%20%26%20Interconnects&amp;utm_source=bing&amp;utm_medium=cpc&amp;utm_campaign=Dynamic%20Search_EN_RLSA_Cart&amp;utm_term=connectors,%20interconnects&amp;utm_content=Connectors%20%26%20Interconnects&amp;utm_id=bi_cmp-384476623_adg-1310618085630798_ad-81913679653520_dat-2333713430097418:aud-808187300:loc-190_dev-c_ext-_prd-&amp;msclkid=e5bae77626c717457abb848d969147dc" xr:uid="{16C9598C-02CF-304B-B319-55D7A59C7416}"/>
  </hyperlinks>
  <pageMargins left="0.7" right="0.7" top="0.75" bottom="0.75" header="0.3" footer="0.3"/>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67E1-B3D9-EC4D-85D7-7C0805C10179}">
  <dimension ref="B2:M23"/>
  <sheetViews>
    <sheetView zoomScale="150" workbookViewId="0">
      <selection activeCell="J23" sqref="J23"/>
    </sheetView>
  </sheetViews>
  <sheetFormatPr defaultColWidth="11" defaultRowHeight="15.95"/>
  <cols>
    <col min="3" max="3" width="22.125" bestFit="1" customWidth="1"/>
    <col min="9" max="9" width="26.375" customWidth="1"/>
    <col min="10" max="10" width="17.5" customWidth="1"/>
    <col min="11" max="11" width="16.125" bestFit="1" customWidth="1"/>
    <col min="13" max="13" width="13.5" bestFit="1" customWidth="1"/>
  </cols>
  <sheetData>
    <row r="2" spans="2:13">
      <c r="B2" t="s">
        <v>84</v>
      </c>
    </row>
    <row r="4" spans="2:13" ht="15.75">
      <c r="B4" s="26" t="s">
        <v>85</v>
      </c>
      <c r="C4" s="27" t="s">
        <v>0</v>
      </c>
      <c r="D4" s="27" t="s">
        <v>86</v>
      </c>
      <c r="E4" s="27" t="s">
        <v>87</v>
      </c>
      <c r="F4" s="27" t="s">
        <v>88</v>
      </c>
      <c r="G4" s="27" t="s">
        <v>89</v>
      </c>
      <c r="H4" s="27" t="s">
        <v>90</v>
      </c>
      <c r="I4" s="27" t="s">
        <v>9</v>
      </c>
      <c r="J4" s="27" t="s">
        <v>91</v>
      </c>
      <c r="K4" s="28" t="s">
        <v>92</v>
      </c>
    </row>
    <row r="5" spans="2:13" ht="15.75">
      <c r="B5" s="18" t="s">
        <v>93</v>
      </c>
      <c r="C5" t="s">
        <v>94</v>
      </c>
      <c r="D5" t="s">
        <v>95</v>
      </c>
      <c r="E5" t="s">
        <v>96</v>
      </c>
      <c r="F5">
        <v>1</v>
      </c>
      <c r="I5" s="15">
        <v>16175.27</v>
      </c>
      <c r="J5" s="15">
        <v>-16175.27</v>
      </c>
      <c r="K5" s="19"/>
    </row>
    <row r="6" spans="2:13" ht="15.75">
      <c r="B6" s="20" t="s">
        <v>93</v>
      </c>
      <c r="C6" s="21" t="s">
        <v>97</v>
      </c>
      <c r="D6" s="21" t="s">
        <v>98</v>
      </c>
      <c r="E6" s="21" t="s">
        <v>99</v>
      </c>
      <c r="F6" s="21">
        <v>1</v>
      </c>
      <c r="G6" s="21"/>
      <c r="H6" s="21"/>
      <c r="I6" s="21"/>
      <c r="J6" s="22">
        <v>32350.53</v>
      </c>
      <c r="K6" s="23" t="s">
        <v>100</v>
      </c>
    </row>
    <row r="10" spans="2:13">
      <c r="B10" t="s">
        <v>101</v>
      </c>
    </row>
    <row r="12" spans="2:13">
      <c r="B12" s="26" t="s">
        <v>102</v>
      </c>
      <c r="C12" s="27" t="s">
        <v>85</v>
      </c>
      <c r="D12" s="27" t="s">
        <v>0</v>
      </c>
      <c r="E12" s="27" t="s">
        <v>86</v>
      </c>
      <c r="F12" s="27" t="s">
        <v>87</v>
      </c>
      <c r="G12" s="27" t="s">
        <v>88</v>
      </c>
      <c r="H12" s="27" t="s">
        <v>103</v>
      </c>
      <c r="I12" s="27" t="s">
        <v>89</v>
      </c>
      <c r="J12" s="27" t="s">
        <v>90</v>
      </c>
      <c r="K12" s="27" t="s">
        <v>104</v>
      </c>
      <c r="L12" s="27" t="s">
        <v>9</v>
      </c>
      <c r="M12" s="28" t="s">
        <v>91</v>
      </c>
    </row>
    <row r="13" spans="2:13">
      <c r="B13" s="18">
        <v>126060</v>
      </c>
      <c r="C13" t="s">
        <v>93</v>
      </c>
      <c r="D13" s="24">
        <v>45473</v>
      </c>
      <c r="E13" t="s">
        <v>95</v>
      </c>
      <c r="F13" t="s">
        <v>105</v>
      </c>
      <c r="G13">
        <v>1</v>
      </c>
      <c r="H13" t="s">
        <v>99</v>
      </c>
      <c r="L13" s="15">
        <v>15486.57</v>
      </c>
      <c r="M13" s="29">
        <v>-15486.57</v>
      </c>
    </row>
    <row r="14" spans="2:13">
      <c r="B14" s="30">
        <v>126060</v>
      </c>
      <c r="C14" s="9" t="s">
        <v>106</v>
      </c>
      <c r="D14" s="9"/>
      <c r="E14" s="9"/>
      <c r="F14" s="9"/>
      <c r="G14" s="9"/>
      <c r="H14" s="9"/>
      <c r="I14" s="9"/>
      <c r="J14" s="9"/>
      <c r="K14" s="9"/>
      <c r="L14" s="25">
        <v>15486.57</v>
      </c>
      <c r="M14" s="31">
        <v>-15486.57</v>
      </c>
    </row>
    <row r="15" spans="2:13">
      <c r="B15" s="18">
        <v>145300</v>
      </c>
      <c r="C15" t="s">
        <v>107</v>
      </c>
      <c r="D15" s="24">
        <v>45473</v>
      </c>
      <c r="E15" t="s">
        <v>108</v>
      </c>
      <c r="F15" t="s">
        <v>109</v>
      </c>
      <c r="G15">
        <v>1</v>
      </c>
      <c r="L15" s="15">
        <v>1040.73</v>
      </c>
      <c r="M15" s="19"/>
    </row>
    <row r="16" spans="2:13">
      <c r="B16" s="32">
        <v>145300</v>
      </c>
      <c r="C16" s="33" t="s">
        <v>110</v>
      </c>
      <c r="D16" s="33"/>
      <c r="E16" s="33"/>
      <c r="F16" s="33"/>
      <c r="G16" s="33"/>
      <c r="H16" s="33"/>
      <c r="I16" s="33"/>
      <c r="J16" s="33"/>
      <c r="K16" s="33"/>
      <c r="L16" s="34">
        <v>1040.73</v>
      </c>
      <c r="M16" s="23"/>
    </row>
    <row r="18" spans="8:10">
      <c r="H18" s="1" t="s">
        <v>111</v>
      </c>
    </row>
    <row r="19" spans="8:10">
      <c r="I19" t="s">
        <v>112</v>
      </c>
      <c r="J19" s="8">
        <f>J6</f>
        <v>32350.53</v>
      </c>
    </row>
    <row r="20" spans="8:10">
      <c r="I20" t="s">
        <v>113</v>
      </c>
      <c r="J20" s="8">
        <f>I5+L13</f>
        <v>31661.84</v>
      </c>
    </row>
    <row r="21" spans="8:10">
      <c r="I21" t="s">
        <v>114</v>
      </c>
      <c r="J21" s="8">
        <f>J19-J20</f>
        <v>688.68999999999869</v>
      </c>
    </row>
    <row r="22" spans="8:10">
      <c r="I22" t="s">
        <v>115</v>
      </c>
      <c r="J22" s="8">
        <f>L15</f>
        <v>1040.73</v>
      </c>
    </row>
    <row r="23" spans="8:10">
      <c r="I23" t="s">
        <v>116</v>
      </c>
      <c r="J23" s="11">
        <f>SUM(J19,J22)</f>
        <v>33391.26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12B8-A5DC-2046-8F17-1A083935D043}">
  <dimension ref="B2:Q44"/>
  <sheetViews>
    <sheetView topLeftCell="B1" zoomScale="150" workbookViewId="0">
      <selection activeCell="J24" sqref="J24"/>
    </sheetView>
  </sheetViews>
  <sheetFormatPr defaultColWidth="11" defaultRowHeight="15.95"/>
  <cols>
    <col min="2" max="2" width="38.5" bestFit="1" customWidth="1"/>
    <col min="8" max="8" width="12.5" bestFit="1" customWidth="1"/>
    <col min="9" max="9" width="13.625" bestFit="1" customWidth="1"/>
    <col min="11" max="11" width="12.625" bestFit="1" customWidth="1"/>
    <col min="12" max="12" width="12.125" bestFit="1" customWidth="1"/>
    <col min="15" max="15" width="17.5" customWidth="1"/>
    <col min="16" max="16" width="18.5" bestFit="1" customWidth="1"/>
  </cols>
  <sheetData>
    <row r="2" spans="2:17">
      <c r="B2" t="s">
        <v>117</v>
      </c>
    </row>
    <row r="4" spans="2:17">
      <c r="B4" s="26" t="s">
        <v>118</v>
      </c>
      <c r="C4" s="27" t="s">
        <v>0</v>
      </c>
      <c r="D4" s="27" t="s">
        <v>86</v>
      </c>
      <c r="E4" s="27" t="s">
        <v>87</v>
      </c>
      <c r="F4" s="27" t="s">
        <v>88</v>
      </c>
      <c r="G4" s="27" t="s">
        <v>9</v>
      </c>
      <c r="H4" s="27" t="s">
        <v>119</v>
      </c>
      <c r="I4" s="27" t="s">
        <v>120</v>
      </c>
      <c r="J4" s="27" t="s">
        <v>121</v>
      </c>
      <c r="K4" s="28" t="s">
        <v>122</v>
      </c>
    </row>
    <row r="5" spans="2:17">
      <c r="B5" s="20" t="s">
        <v>123</v>
      </c>
      <c r="C5" s="21" t="s">
        <v>124</v>
      </c>
      <c r="D5" s="21" t="s">
        <v>125</v>
      </c>
      <c r="E5" s="21" t="s">
        <v>126</v>
      </c>
      <c r="F5" s="21">
        <v>1</v>
      </c>
      <c r="G5" s="21"/>
      <c r="H5" s="21">
        <v>-935.56</v>
      </c>
      <c r="I5" s="21">
        <v>-935.56</v>
      </c>
      <c r="J5" s="35">
        <v>161176</v>
      </c>
      <c r="K5" s="23" t="s">
        <v>127</v>
      </c>
    </row>
    <row r="7" spans="2:17">
      <c r="B7" s="26" t="s">
        <v>118</v>
      </c>
      <c r="C7" s="27" t="s">
        <v>0</v>
      </c>
      <c r="D7" s="27" t="s">
        <v>86</v>
      </c>
      <c r="E7" s="27" t="s">
        <v>87</v>
      </c>
      <c r="F7" s="27" t="s">
        <v>88</v>
      </c>
      <c r="G7" s="27" t="s">
        <v>9</v>
      </c>
      <c r="H7" s="27" t="s">
        <v>119</v>
      </c>
      <c r="I7" s="27" t="s">
        <v>120</v>
      </c>
      <c r="J7" s="27" t="s">
        <v>121</v>
      </c>
      <c r="K7" s="28" t="s">
        <v>122</v>
      </c>
    </row>
    <row r="8" spans="2:17">
      <c r="B8" s="20" t="s">
        <v>123</v>
      </c>
      <c r="C8" s="21" t="s">
        <v>124</v>
      </c>
      <c r="D8" s="21" t="s">
        <v>125</v>
      </c>
      <c r="E8" s="21" t="s">
        <v>126</v>
      </c>
      <c r="F8" s="21">
        <v>1</v>
      </c>
      <c r="G8" s="21"/>
      <c r="H8" s="21">
        <v>-16.53</v>
      </c>
      <c r="I8" s="21">
        <v>-16.53</v>
      </c>
      <c r="J8" s="35">
        <v>161176</v>
      </c>
      <c r="K8" s="23" t="s">
        <v>127</v>
      </c>
    </row>
    <row r="11" spans="2:17">
      <c r="B11" t="s">
        <v>128</v>
      </c>
    </row>
    <row r="12" spans="2:17">
      <c r="N12" s="1" t="s">
        <v>129</v>
      </c>
    </row>
    <row r="13" spans="2:17">
      <c r="B13" s="26" t="s">
        <v>118</v>
      </c>
      <c r="C13" s="27" t="s">
        <v>0</v>
      </c>
      <c r="D13" s="27" t="s">
        <v>86</v>
      </c>
      <c r="E13" s="27" t="s">
        <v>87</v>
      </c>
      <c r="F13" s="27" t="s">
        <v>88</v>
      </c>
      <c r="G13" s="27" t="s">
        <v>9</v>
      </c>
      <c r="H13" s="27" t="s">
        <v>119</v>
      </c>
      <c r="I13" s="58" t="s">
        <v>130</v>
      </c>
      <c r="J13" s="58" t="s">
        <v>131</v>
      </c>
      <c r="K13" s="58" t="s">
        <v>132</v>
      </c>
      <c r="L13" s="59" t="s">
        <v>133</v>
      </c>
      <c r="O13" t="s">
        <v>119</v>
      </c>
      <c r="P13" s="8">
        <f>H30+H36</f>
        <v>25200</v>
      </c>
    </row>
    <row r="14" spans="2:17">
      <c r="B14" s="18" t="s">
        <v>134</v>
      </c>
      <c r="C14" t="s">
        <v>135</v>
      </c>
      <c r="D14" t="s">
        <v>95</v>
      </c>
      <c r="E14" t="s">
        <v>136</v>
      </c>
      <c r="F14" t="s">
        <v>137</v>
      </c>
      <c r="G14" s="15">
        <v>10264.44</v>
      </c>
      <c r="H14" s="15">
        <v>-10264.44</v>
      </c>
      <c r="K14">
        <v>952.09</v>
      </c>
      <c r="L14" s="19"/>
      <c r="O14" t="s">
        <v>113</v>
      </c>
      <c r="P14" s="8">
        <f>G15+G22</f>
        <v>24353.5</v>
      </c>
      <c r="Q14" s="8"/>
    </row>
    <row r="15" spans="2:17">
      <c r="B15" s="30" t="s">
        <v>106</v>
      </c>
      <c r="C15" s="9"/>
      <c r="D15" s="9"/>
      <c r="E15" s="9"/>
      <c r="F15" s="9"/>
      <c r="G15" s="37">
        <v>10264.44</v>
      </c>
      <c r="H15" s="37">
        <v>-10264.44</v>
      </c>
      <c r="I15" s="9"/>
      <c r="J15" s="9"/>
      <c r="K15" s="9"/>
      <c r="L15" s="36"/>
      <c r="O15" t="s">
        <v>138</v>
      </c>
      <c r="P15" s="8">
        <f>J21</f>
        <v>50</v>
      </c>
    </row>
    <row r="16" spans="2:17">
      <c r="B16" s="18" t="s">
        <v>139</v>
      </c>
      <c r="C16" s="10">
        <v>45385</v>
      </c>
      <c r="D16" t="s">
        <v>108</v>
      </c>
      <c r="E16" t="s">
        <v>140</v>
      </c>
      <c r="F16">
        <v>1</v>
      </c>
      <c r="G16">
        <v>5.1100000000000003</v>
      </c>
      <c r="L16" s="19"/>
      <c r="O16" t="s">
        <v>141</v>
      </c>
      <c r="P16" s="8">
        <f>K14</f>
        <v>952.09</v>
      </c>
    </row>
    <row r="17" spans="2:16">
      <c r="B17" s="18" t="s">
        <v>139</v>
      </c>
      <c r="C17" s="10">
        <v>45446</v>
      </c>
      <c r="D17" t="s">
        <v>142</v>
      </c>
      <c r="E17" t="s">
        <v>143</v>
      </c>
      <c r="F17">
        <v>1</v>
      </c>
      <c r="G17">
        <v>-5.1100000000000003</v>
      </c>
      <c r="L17" s="19"/>
      <c r="O17" t="s">
        <v>115</v>
      </c>
      <c r="P17" s="8">
        <f>H44</f>
        <v>1525</v>
      </c>
    </row>
    <row r="18" spans="2:16">
      <c r="B18" s="18" t="s">
        <v>139</v>
      </c>
      <c r="C18" t="s">
        <v>144</v>
      </c>
      <c r="D18" t="s">
        <v>108</v>
      </c>
      <c r="E18" t="s">
        <v>145</v>
      </c>
      <c r="F18">
        <v>1</v>
      </c>
      <c r="G18">
        <v>5.53</v>
      </c>
      <c r="J18">
        <v>5.53</v>
      </c>
      <c r="L18" s="19" t="s">
        <v>146</v>
      </c>
      <c r="O18" t="s">
        <v>147</v>
      </c>
      <c r="P18" s="11">
        <f>SUM(P14,P17)</f>
        <v>25878.5</v>
      </c>
    </row>
    <row r="19" spans="2:16">
      <c r="B19" s="30" t="s">
        <v>148</v>
      </c>
      <c r="C19" s="9"/>
      <c r="D19" s="9"/>
      <c r="E19" s="9"/>
      <c r="F19" s="9"/>
      <c r="G19" s="16">
        <v>5.53</v>
      </c>
      <c r="H19" s="16"/>
      <c r="I19" s="9"/>
      <c r="J19" s="9"/>
      <c r="K19" s="9"/>
      <c r="L19" s="36"/>
    </row>
    <row r="20" spans="2:16">
      <c r="B20" s="18" t="s">
        <v>134</v>
      </c>
      <c r="C20" t="s">
        <v>135</v>
      </c>
      <c r="D20" t="s">
        <v>95</v>
      </c>
      <c r="E20" t="s">
        <v>136</v>
      </c>
      <c r="F20" t="s">
        <v>137</v>
      </c>
      <c r="G20" s="15">
        <v>14089.06</v>
      </c>
      <c r="H20" s="15">
        <v>-14033.47</v>
      </c>
      <c r="I20">
        <v>55.59</v>
      </c>
      <c r="L20" s="19" t="s">
        <v>127</v>
      </c>
    </row>
    <row r="21" spans="2:16">
      <c r="B21" s="18" t="s">
        <v>134</v>
      </c>
      <c r="C21" t="s">
        <v>149</v>
      </c>
      <c r="D21" t="s">
        <v>150</v>
      </c>
      <c r="E21" t="s">
        <v>151</v>
      </c>
      <c r="F21">
        <v>1</v>
      </c>
      <c r="H21">
        <v>50</v>
      </c>
      <c r="J21">
        <v>50</v>
      </c>
      <c r="L21" s="19" t="s">
        <v>127</v>
      </c>
    </row>
    <row r="22" spans="2:16">
      <c r="B22" s="32" t="s">
        <v>152</v>
      </c>
      <c r="C22" s="33"/>
      <c r="D22" s="33"/>
      <c r="E22" s="33"/>
      <c r="F22" s="33"/>
      <c r="G22" s="38">
        <v>14089.06</v>
      </c>
      <c r="H22" s="38">
        <v>-13983.47</v>
      </c>
      <c r="I22" s="21"/>
      <c r="J22" s="21"/>
      <c r="K22" s="21"/>
      <c r="L22" s="23"/>
    </row>
    <row r="26" spans="2:16">
      <c r="B26" t="s">
        <v>84</v>
      </c>
    </row>
    <row r="28" spans="2:16">
      <c r="B28" s="26" t="s">
        <v>118</v>
      </c>
      <c r="C28" s="27" t="s">
        <v>0</v>
      </c>
      <c r="D28" s="27" t="s">
        <v>86</v>
      </c>
      <c r="E28" s="27" t="s">
        <v>87</v>
      </c>
      <c r="F28" s="27" t="s">
        <v>88</v>
      </c>
      <c r="G28" s="27" t="s">
        <v>9</v>
      </c>
      <c r="H28" s="28" t="s">
        <v>119</v>
      </c>
    </row>
    <row r="29" spans="2:16">
      <c r="B29" s="18" t="s">
        <v>134</v>
      </c>
      <c r="C29" t="s">
        <v>153</v>
      </c>
      <c r="D29" t="s">
        <v>98</v>
      </c>
      <c r="E29" t="s">
        <v>151</v>
      </c>
      <c r="F29">
        <v>1</v>
      </c>
      <c r="H29" s="29">
        <v>11200</v>
      </c>
    </row>
    <row r="30" spans="2:16">
      <c r="B30" s="30" t="s">
        <v>106</v>
      </c>
      <c r="C30" s="9"/>
      <c r="D30" s="9"/>
      <c r="E30" s="9"/>
      <c r="F30" s="9"/>
      <c r="G30" s="16"/>
      <c r="H30" s="41">
        <v>11200</v>
      </c>
    </row>
    <row r="31" spans="2:16">
      <c r="B31" s="18" t="s">
        <v>139</v>
      </c>
      <c r="C31" s="10">
        <v>45536</v>
      </c>
      <c r="D31" t="s">
        <v>142</v>
      </c>
      <c r="E31" t="s">
        <v>154</v>
      </c>
      <c r="F31">
        <v>1</v>
      </c>
      <c r="G31">
        <v>-7.0000000000000007E-2</v>
      </c>
      <c r="H31" s="19"/>
    </row>
    <row r="32" spans="2:16">
      <c r="B32" s="18" t="s">
        <v>139</v>
      </c>
      <c r="C32" s="10">
        <v>45536</v>
      </c>
      <c r="D32" t="s">
        <v>108</v>
      </c>
      <c r="E32" t="s">
        <v>154</v>
      </c>
      <c r="F32">
        <v>1</v>
      </c>
      <c r="G32">
        <v>0.39</v>
      </c>
      <c r="H32" s="19"/>
    </row>
    <row r="33" spans="2:8">
      <c r="B33" s="30" t="s">
        <v>148</v>
      </c>
      <c r="C33" s="9"/>
      <c r="D33" s="9"/>
      <c r="E33" s="9"/>
      <c r="F33" s="9"/>
      <c r="G33" s="16">
        <v>0.32</v>
      </c>
      <c r="H33" s="17"/>
    </row>
    <row r="34" spans="2:8">
      <c r="B34" s="18" t="s">
        <v>155</v>
      </c>
      <c r="C34" t="s">
        <v>153</v>
      </c>
      <c r="D34" t="s">
        <v>156</v>
      </c>
      <c r="E34" t="s">
        <v>157</v>
      </c>
      <c r="F34">
        <v>1</v>
      </c>
      <c r="H34" s="19">
        <v>-0.01</v>
      </c>
    </row>
    <row r="35" spans="2:8">
      <c r="B35" s="18" t="s">
        <v>134</v>
      </c>
      <c r="C35" t="s">
        <v>153</v>
      </c>
      <c r="D35" t="s">
        <v>98</v>
      </c>
      <c r="E35" t="s">
        <v>151</v>
      </c>
      <c r="F35">
        <v>1</v>
      </c>
      <c r="H35" s="29">
        <v>14000.01</v>
      </c>
    </row>
    <row r="36" spans="2:8">
      <c r="B36" s="32" t="s">
        <v>152</v>
      </c>
      <c r="C36" s="33"/>
      <c r="D36" s="33"/>
      <c r="E36" s="33"/>
      <c r="F36" s="33"/>
      <c r="G36" s="39"/>
      <c r="H36" s="40">
        <v>14000</v>
      </c>
    </row>
    <row r="40" spans="2:8">
      <c r="B40" t="s">
        <v>158</v>
      </c>
    </row>
    <row r="42" spans="2:8">
      <c r="B42" s="26" t="s">
        <v>85</v>
      </c>
      <c r="C42" s="27" t="s">
        <v>0</v>
      </c>
      <c r="D42" s="27" t="s">
        <v>159</v>
      </c>
      <c r="E42" s="27" t="s">
        <v>160</v>
      </c>
      <c r="F42" s="27" t="s">
        <v>88</v>
      </c>
      <c r="G42" s="27"/>
      <c r="H42" s="28" t="s">
        <v>9</v>
      </c>
    </row>
    <row r="43" spans="2:8">
      <c r="B43" s="18" t="s">
        <v>161</v>
      </c>
      <c r="C43" t="s">
        <v>162</v>
      </c>
      <c r="D43" t="s">
        <v>163</v>
      </c>
      <c r="E43" t="s">
        <v>164</v>
      </c>
      <c r="F43">
        <v>1</v>
      </c>
      <c r="H43" s="29">
        <v>1525</v>
      </c>
    </row>
    <row r="44" spans="2:8">
      <c r="B44" s="32" t="s">
        <v>110</v>
      </c>
      <c r="C44" s="33"/>
      <c r="D44" s="33"/>
      <c r="E44" s="33"/>
      <c r="F44" s="33"/>
      <c r="G44" s="33"/>
      <c r="H44" s="40">
        <v>1525</v>
      </c>
    </row>
  </sheetData>
  <hyperlinks>
    <hyperlink ref="J5" r:id="rId1" display="161176" xr:uid="{1CCFC8BC-B34A-40AE-BDA1-B3E0C8ADF4B3}"/>
    <hyperlink ref="J8" r:id="rId2" display="161176" xr:uid="{F093FAB5-4893-4474-9BDA-71CDB57196C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C2275-344A-E44D-AB36-A927E6FCD37E}">
  <dimension ref="A1:S130"/>
  <sheetViews>
    <sheetView tabSelected="1" topLeftCell="L1" zoomScale="172" workbookViewId="0">
      <pane ySplit="1" topLeftCell="A113" activePane="bottomLeft" state="frozen"/>
      <selection pane="bottomLeft" activeCell="H130" sqref="H130"/>
    </sheetView>
  </sheetViews>
  <sheetFormatPr defaultColWidth="11" defaultRowHeight="15.95"/>
  <cols>
    <col min="1" max="1" width="14.625" customWidth="1"/>
    <col min="4" max="4" width="32.5" bestFit="1" customWidth="1"/>
    <col min="5" max="5" width="13.625" bestFit="1" customWidth="1"/>
    <col min="8" max="8" width="13.5" customWidth="1"/>
    <col min="12" max="12" width="31.875" customWidth="1"/>
  </cols>
  <sheetData>
    <row r="1" spans="1:19" s="3" customFormat="1">
      <c r="A1" s="3" t="s">
        <v>165</v>
      </c>
      <c r="B1" s="3" t="s">
        <v>1</v>
      </c>
      <c r="C1" s="3" t="s">
        <v>122</v>
      </c>
      <c r="D1" s="3" t="s">
        <v>166</v>
      </c>
      <c r="E1" s="3" t="s">
        <v>167</v>
      </c>
      <c r="F1" s="3" t="s">
        <v>168</v>
      </c>
      <c r="G1" s="3" t="s">
        <v>3</v>
      </c>
      <c r="H1" s="3" t="s">
        <v>4</v>
      </c>
      <c r="I1" s="3" t="s">
        <v>5</v>
      </c>
      <c r="J1" s="3" t="s">
        <v>6</v>
      </c>
      <c r="K1" s="3" t="s">
        <v>7</v>
      </c>
      <c r="L1" s="3" t="s">
        <v>2</v>
      </c>
      <c r="M1" s="3" t="s">
        <v>8</v>
      </c>
      <c r="N1" s="3" t="s">
        <v>169</v>
      </c>
      <c r="O1" s="3" t="s">
        <v>170</v>
      </c>
      <c r="P1" s="3" t="s">
        <v>171</v>
      </c>
      <c r="Q1" s="3" t="s">
        <v>172</v>
      </c>
      <c r="R1" s="3" t="s">
        <v>132</v>
      </c>
      <c r="S1" s="3" t="s">
        <v>173</v>
      </c>
    </row>
    <row r="2" spans="1:19">
      <c r="A2" s="10">
        <v>45264.051412037035</v>
      </c>
      <c r="B2" t="s">
        <v>174</v>
      </c>
      <c r="C2" t="s">
        <v>100</v>
      </c>
      <c r="D2" t="s">
        <v>175</v>
      </c>
      <c r="E2">
        <v>45275</v>
      </c>
      <c r="G2" t="s">
        <v>176</v>
      </c>
      <c r="H2" t="s">
        <v>177</v>
      </c>
      <c r="I2" t="s">
        <v>178</v>
      </c>
      <c r="J2">
        <v>2</v>
      </c>
      <c r="K2">
        <v>18.489999999999998</v>
      </c>
      <c r="L2" t="s">
        <v>179</v>
      </c>
      <c r="M2" s="8">
        <f t="shared" ref="M2:M65" si="0">J2*K2</f>
        <v>36.979999999999997</v>
      </c>
      <c r="N2" s="8">
        <f>M2*( 19394.97 / 20693.19)</f>
        <v>34.660001217791937</v>
      </c>
      <c r="O2" t="s">
        <v>180</v>
      </c>
      <c r="Q2" t="s">
        <v>2</v>
      </c>
      <c r="R2">
        <v>159729</v>
      </c>
      <c r="S2" t="s">
        <v>181</v>
      </c>
    </row>
    <row r="3" spans="1:19">
      <c r="A3" s="10">
        <v>45261.443692129629</v>
      </c>
      <c r="B3" t="s">
        <v>174</v>
      </c>
      <c r="C3" t="s">
        <v>100</v>
      </c>
      <c r="D3" t="s">
        <v>175</v>
      </c>
      <c r="E3">
        <v>45275</v>
      </c>
      <c r="G3" t="s">
        <v>182</v>
      </c>
      <c r="H3" t="s">
        <v>183</v>
      </c>
      <c r="I3" t="s">
        <v>184</v>
      </c>
      <c r="J3">
        <v>1</v>
      </c>
      <c r="K3">
        <v>39.99</v>
      </c>
      <c r="L3" t="s">
        <v>179</v>
      </c>
      <c r="M3" s="8">
        <f t="shared" si="0"/>
        <v>39.99</v>
      </c>
      <c r="N3" s="8">
        <f t="shared" ref="N3:N66" si="1">M3*( 19394.97 / 20693.19)</f>
        <v>37.481164107612216</v>
      </c>
      <c r="O3" t="s">
        <v>185</v>
      </c>
      <c r="P3">
        <v>45275</v>
      </c>
      <c r="Q3" t="s">
        <v>2</v>
      </c>
      <c r="R3">
        <v>159729</v>
      </c>
      <c r="S3" t="s">
        <v>181</v>
      </c>
    </row>
    <row r="4" spans="1:19">
      <c r="A4" s="10">
        <v>45261.443113425928</v>
      </c>
      <c r="B4" t="s">
        <v>174</v>
      </c>
      <c r="C4" t="s">
        <v>100</v>
      </c>
      <c r="D4" t="s">
        <v>175</v>
      </c>
      <c r="E4">
        <v>45275</v>
      </c>
      <c r="G4" t="s">
        <v>186</v>
      </c>
      <c r="H4" t="s">
        <v>183</v>
      </c>
      <c r="I4" t="s">
        <v>187</v>
      </c>
      <c r="J4">
        <v>4</v>
      </c>
      <c r="K4">
        <v>20.49</v>
      </c>
      <c r="L4" t="s">
        <v>179</v>
      </c>
      <c r="M4" s="8">
        <f t="shared" si="0"/>
        <v>81.96</v>
      </c>
      <c r="N4" s="8">
        <f t="shared" si="1"/>
        <v>76.818109783943413</v>
      </c>
      <c r="O4" t="s">
        <v>185</v>
      </c>
      <c r="P4">
        <v>45275</v>
      </c>
      <c r="Q4" t="s">
        <v>2</v>
      </c>
      <c r="R4">
        <v>159729</v>
      </c>
      <c r="S4" t="s">
        <v>181</v>
      </c>
    </row>
    <row r="5" spans="1:19">
      <c r="A5" s="10">
        <v>45261.437627314815</v>
      </c>
      <c r="B5" t="s">
        <v>174</v>
      </c>
      <c r="C5" t="s">
        <v>100</v>
      </c>
      <c r="D5" t="s">
        <v>175</v>
      </c>
      <c r="E5">
        <v>45275</v>
      </c>
      <c r="G5" t="s">
        <v>188</v>
      </c>
      <c r="H5" t="s">
        <v>183</v>
      </c>
      <c r="I5" t="s">
        <v>189</v>
      </c>
      <c r="J5">
        <v>2</v>
      </c>
      <c r="K5">
        <v>9.7899999999999991</v>
      </c>
      <c r="L5" t="s">
        <v>179</v>
      </c>
      <c r="M5" s="8">
        <f t="shared" si="0"/>
        <v>19.579999999999998</v>
      </c>
      <c r="N5" s="8">
        <f t="shared" si="1"/>
        <v>18.351617735109958</v>
      </c>
      <c r="Q5" t="s">
        <v>2</v>
      </c>
      <c r="R5">
        <v>159727</v>
      </c>
      <c r="S5" t="s">
        <v>181</v>
      </c>
    </row>
    <row r="6" spans="1:19">
      <c r="A6" s="10">
        <v>45261.435196759259</v>
      </c>
      <c r="B6" t="s">
        <v>174</v>
      </c>
      <c r="C6" t="s">
        <v>100</v>
      </c>
      <c r="D6" t="s">
        <v>175</v>
      </c>
      <c r="E6">
        <v>45275</v>
      </c>
      <c r="G6" t="s">
        <v>190</v>
      </c>
      <c r="H6" t="s">
        <v>183</v>
      </c>
      <c r="I6" t="s">
        <v>191</v>
      </c>
      <c r="J6">
        <v>3</v>
      </c>
      <c r="K6">
        <v>17.96</v>
      </c>
      <c r="L6" t="s">
        <v>179</v>
      </c>
      <c r="M6" s="8">
        <f t="shared" si="0"/>
        <v>53.88</v>
      </c>
      <c r="N6" s="8">
        <f t="shared" si="1"/>
        <v>50.499752991201461</v>
      </c>
      <c r="Q6" t="s">
        <v>2</v>
      </c>
      <c r="R6">
        <v>159010</v>
      </c>
      <c r="S6" t="s">
        <v>181</v>
      </c>
    </row>
    <row r="7" spans="1:19">
      <c r="A7" s="10">
        <v>45260.316446759258</v>
      </c>
      <c r="B7" t="s">
        <v>192</v>
      </c>
      <c r="C7" t="s">
        <v>193</v>
      </c>
      <c r="D7" t="s">
        <v>175</v>
      </c>
      <c r="E7">
        <v>45275</v>
      </c>
      <c r="G7" t="s">
        <v>194</v>
      </c>
      <c r="H7" t="s">
        <v>195</v>
      </c>
      <c r="I7" t="s">
        <v>196</v>
      </c>
      <c r="J7">
        <v>1</v>
      </c>
      <c r="K7">
        <v>600</v>
      </c>
      <c r="L7" t="s">
        <v>179</v>
      </c>
      <c r="M7" s="8">
        <f t="shared" si="0"/>
        <v>600</v>
      </c>
      <c r="N7" s="8">
        <f t="shared" si="1"/>
        <v>562.35805112696505</v>
      </c>
      <c r="O7" t="s">
        <v>197</v>
      </c>
      <c r="P7">
        <v>45275</v>
      </c>
      <c r="Q7" t="s">
        <v>2</v>
      </c>
      <c r="R7">
        <v>159728</v>
      </c>
      <c r="S7" t="s">
        <v>181</v>
      </c>
    </row>
    <row r="8" spans="1:19">
      <c r="A8" s="10">
        <v>45422.144409722219</v>
      </c>
      <c r="B8" t="s">
        <v>198</v>
      </c>
      <c r="C8" t="s">
        <v>199</v>
      </c>
      <c r="D8" t="s">
        <v>200</v>
      </c>
      <c r="F8" t="s">
        <v>201</v>
      </c>
      <c r="G8" t="s">
        <v>202</v>
      </c>
      <c r="H8" t="s">
        <v>203</v>
      </c>
      <c r="I8" t="s">
        <v>204</v>
      </c>
      <c r="J8">
        <v>10</v>
      </c>
      <c r="K8">
        <v>2.74</v>
      </c>
      <c r="L8" t="s">
        <v>205</v>
      </c>
      <c r="M8" s="8">
        <f t="shared" si="0"/>
        <v>27.400000000000002</v>
      </c>
      <c r="N8" s="8">
        <f t="shared" si="1"/>
        <v>25.681017668131403</v>
      </c>
      <c r="P8">
        <v>45425</v>
      </c>
      <c r="Q8" t="s">
        <v>2</v>
      </c>
      <c r="R8">
        <v>174655</v>
      </c>
      <c r="S8" t="s">
        <v>181</v>
      </c>
    </row>
    <row r="9" spans="1:19">
      <c r="A9" s="10">
        <v>45168</v>
      </c>
      <c r="B9" t="s">
        <v>206</v>
      </c>
      <c r="C9" t="s">
        <v>207</v>
      </c>
      <c r="D9" t="s">
        <v>200</v>
      </c>
      <c r="E9">
        <v>45189</v>
      </c>
      <c r="G9" t="s">
        <v>208</v>
      </c>
      <c r="H9" t="s">
        <v>209</v>
      </c>
      <c r="I9" t="s">
        <v>210</v>
      </c>
      <c r="J9">
        <v>1</v>
      </c>
      <c r="K9">
        <v>639</v>
      </c>
      <c r="L9" t="s">
        <v>205</v>
      </c>
      <c r="M9" s="8">
        <f t="shared" si="0"/>
        <v>639</v>
      </c>
      <c r="N9" s="8">
        <f t="shared" si="1"/>
        <v>598.91132445021776</v>
      </c>
      <c r="P9">
        <v>45222</v>
      </c>
      <c r="Q9" t="s">
        <v>2</v>
      </c>
      <c r="R9">
        <v>150256</v>
      </c>
      <c r="S9" t="s">
        <v>181</v>
      </c>
    </row>
    <row r="10" spans="1:19">
      <c r="A10" s="10">
        <v>45188</v>
      </c>
      <c r="B10" t="s">
        <v>206</v>
      </c>
      <c r="C10" t="s">
        <v>211</v>
      </c>
      <c r="D10" t="s">
        <v>200</v>
      </c>
      <c r="E10">
        <v>45199</v>
      </c>
      <c r="G10" t="s">
        <v>212</v>
      </c>
      <c r="H10" t="s">
        <v>209</v>
      </c>
      <c r="I10" t="s">
        <v>210</v>
      </c>
      <c r="J10">
        <v>1</v>
      </c>
      <c r="K10">
        <v>1199</v>
      </c>
      <c r="L10" t="s">
        <v>205</v>
      </c>
      <c r="M10" s="8">
        <f t="shared" si="0"/>
        <v>1199</v>
      </c>
      <c r="N10" s="8">
        <f t="shared" si="1"/>
        <v>1123.7788388353852</v>
      </c>
      <c r="P10">
        <v>45222</v>
      </c>
      <c r="Q10" t="s">
        <v>2</v>
      </c>
      <c r="R10">
        <v>151489</v>
      </c>
      <c r="S10" t="s">
        <v>181</v>
      </c>
    </row>
    <row r="11" spans="1:19">
      <c r="A11" s="10">
        <v>45335.018645833334</v>
      </c>
      <c r="B11" t="s">
        <v>213</v>
      </c>
      <c r="C11" t="s">
        <v>214</v>
      </c>
      <c r="D11" t="s">
        <v>200</v>
      </c>
      <c r="F11" t="s">
        <v>215</v>
      </c>
      <c r="G11" t="s">
        <v>216</v>
      </c>
      <c r="H11" t="s">
        <v>217</v>
      </c>
      <c r="I11" t="s">
        <v>218</v>
      </c>
      <c r="J11">
        <v>3</v>
      </c>
      <c r="K11">
        <v>3.38</v>
      </c>
      <c r="L11" t="s">
        <v>205</v>
      </c>
      <c r="M11" s="8">
        <f t="shared" si="0"/>
        <v>10.14</v>
      </c>
      <c r="N11" s="8">
        <f t="shared" si="1"/>
        <v>9.5038510640457083</v>
      </c>
      <c r="P11">
        <v>45338</v>
      </c>
      <c r="R11">
        <v>164771</v>
      </c>
      <c r="S11" t="s">
        <v>181</v>
      </c>
    </row>
    <row r="12" spans="1:19">
      <c r="A12" s="10">
        <v>45322.172685185185</v>
      </c>
      <c r="B12" t="s">
        <v>219</v>
      </c>
      <c r="C12" t="s">
        <v>207</v>
      </c>
      <c r="D12" t="s">
        <v>200</v>
      </c>
      <c r="F12" t="s">
        <v>220</v>
      </c>
      <c r="G12" t="s">
        <v>221</v>
      </c>
      <c r="H12" t="s">
        <v>222</v>
      </c>
      <c r="I12" t="s">
        <v>223</v>
      </c>
      <c r="J12">
        <v>1</v>
      </c>
      <c r="K12">
        <v>99.74</v>
      </c>
      <c r="L12" t="s">
        <v>205</v>
      </c>
      <c r="M12" s="8">
        <f t="shared" si="0"/>
        <v>99.74</v>
      </c>
      <c r="N12" s="8">
        <f t="shared" si="1"/>
        <v>93.482653365672476</v>
      </c>
      <c r="P12">
        <v>45334</v>
      </c>
      <c r="Q12" t="s">
        <v>2</v>
      </c>
      <c r="R12">
        <v>164356</v>
      </c>
      <c r="S12" t="s">
        <v>181</v>
      </c>
    </row>
    <row r="13" spans="1:19">
      <c r="A13" s="10">
        <v>45209</v>
      </c>
      <c r="B13" t="s">
        <v>224</v>
      </c>
      <c r="C13" t="s">
        <v>207</v>
      </c>
      <c r="D13" t="s">
        <v>200</v>
      </c>
      <c r="G13" t="s">
        <v>225</v>
      </c>
      <c r="H13" t="s">
        <v>226</v>
      </c>
      <c r="I13" t="s">
        <v>227</v>
      </c>
      <c r="J13">
        <v>1</v>
      </c>
      <c r="K13">
        <v>342.08280000000008</v>
      </c>
      <c r="L13" t="s">
        <v>205</v>
      </c>
      <c r="M13" s="8">
        <f t="shared" si="0"/>
        <v>342.08280000000008</v>
      </c>
      <c r="N13" s="8">
        <f t="shared" si="1"/>
        <v>320.62169455342564</v>
      </c>
      <c r="O13" t="s">
        <v>228</v>
      </c>
      <c r="P13">
        <v>45207</v>
      </c>
      <c r="Q13" t="s">
        <v>2</v>
      </c>
      <c r="R13">
        <v>153569</v>
      </c>
      <c r="S13" t="s">
        <v>181</v>
      </c>
    </row>
    <row r="14" spans="1:19">
      <c r="A14" s="10">
        <v>45322.171817129631</v>
      </c>
      <c r="B14" t="s">
        <v>219</v>
      </c>
      <c r="C14" t="s">
        <v>207</v>
      </c>
      <c r="D14" t="s">
        <v>200</v>
      </c>
      <c r="F14" t="s">
        <v>220</v>
      </c>
      <c r="G14" t="s">
        <v>229</v>
      </c>
      <c r="H14" t="s">
        <v>230</v>
      </c>
      <c r="I14" t="s">
        <v>231</v>
      </c>
      <c r="J14">
        <v>1</v>
      </c>
      <c r="K14">
        <v>147.37</v>
      </c>
      <c r="L14" t="s">
        <v>205</v>
      </c>
      <c r="M14" s="8">
        <f t="shared" si="0"/>
        <v>147.37</v>
      </c>
      <c r="N14" s="8">
        <f t="shared" si="1"/>
        <v>138.12450999096805</v>
      </c>
      <c r="Q14" t="s">
        <v>2</v>
      </c>
      <c r="R14">
        <v>164307</v>
      </c>
      <c r="S14" t="s">
        <v>181</v>
      </c>
    </row>
    <row r="15" spans="1:19">
      <c r="A15" s="10">
        <v>45317.757974537039</v>
      </c>
      <c r="B15" t="s">
        <v>219</v>
      </c>
      <c r="C15" t="s">
        <v>207</v>
      </c>
      <c r="D15" t="s">
        <v>200</v>
      </c>
      <c r="E15">
        <v>45334</v>
      </c>
      <c r="F15" t="s">
        <v>232</v>
      </c>
      <c r="G15" t="s">
        <v>233</v>
      </c>
      <c r="H15" t="s">
        <v>234</v>
      </c>
      <c r="I15" t="s">
        <v>235</v>
      </c>
      <c r="J15">
        <v>5</v>
      </c>
      <c r="K15">
        <v>1.0900000000000001</v>
      </c>
      <c r="L15" t="s">
        <v>205</v>
      </c>
      <c r="M15" s="8">
        <f t="shared" si="0"/>
        <v>5.45</v>
      </c>
      <c r="N15" s="8">
        <f t="shared" si="1"/>
        <v>5.1080856310699323</v>
      </c>
      <c r="P15">
        <v>45327</v>
      </c>
      <c r="Q15" t="s">
        <v>2</v>
      </c>
      <c r="R15">
        <v>163306</v>
      </c>
      <c r="S15" t="s">
        <v>181</v>
      </c>
    </row>
    <row r="16" spans="1:19">
      <c r="A16" s="10">
        <v>45317.754548611112</v>
      </c>
      <c r="B16" t="s">
        <v>219</v>
      </c>
      <c r="C16" t="s">
        <v>207</v>
      </c>
      <c r="D16" t="s">
        <v>200</v>
      </c>
      <c r="E16">
        <v>45334</v>
      </c>
      <c r="F16" t="s">
        <v>236</v>
      </c>
      <c r="G16" t="s">
        <v>237</v>
      </c>
      <c r="H16" t="s">
        <v>238</v>
      </c>
      <c r="I16" t="s">
        <v>239</v>
      </c>
      <c r="J16">
        <v>5</v>
      </c>
      <c r="K16">
        <v>6.04</v>
      </c>
      <c r="L16" t="s">
        <v>205</v>
      </c>
      <c r="M16" s="8">
        <f t="shared" si="0"/>
        <v>30.2</v>
      </c>
      <c r="N16" s="8">
        <f t="shared" si="1"/>
        <v>28.305355240057239</v>
      </c>
      <c r="P16">
        <v>45327</v>
      </c>
      <c r="Q16" t="s">
        <v>2</v>
      </c>
      <c r="R16">
        <v>163306</v>
      </c>
      <c r="S16" t="s">
        <v>181</v>
      </c>
    </row>
    <row r="17" spans="1:19">
      <c r="A17" s="10">
        <v>45227.829652777778</v>
      </c>
      <c r="B17" t="s">
        <v>219</v>
      </c>
      <c r="C17" t="s">
        <v>240</v>
      </c>
      <c r="D17" t="s">
        <v>200</v>
      </c>
      <c r="E17">
        <v>45262</v>
      </c>
      <c r="G17" t="s">
        <v>241</v>
      </c>
      <c r="H17" t="s">
        <v>242</v>
      </c>
      <c r="I17" t="s">
        <v>243</v>
      </c>
      <c r="J17">
        <v>5</v>
      </c>
      <c r="K17">
        <v>11.41</v>
      </c>
      <c r="L17" t="s">
        <v>205</v>
      </c>
      <c r="M17" s="8">
        <f t="shared" si="0"/>
        <v>57.05</v>
      </c>
      <c r="N17" s="8">
        <f t="shared" si="1"/>
        <v>53.470878027988917</v>
      </c>
      <c r="O17" t="s">
        <v>244</v>
      </c>
      <c r="P17">
        <v>45230</v>
      </c>
      <c r="Q17" t="s">
        <v>2</v>
      </c>
      <c r="R17">
        <v>155550</v>
      </c>
      <c r="S17" t="s">
        <v>181</v>
      </c>
    </row>
    <row r="18" spans="1:19">
      <c r="A18" s="10">
        <v>45303.048391203702</v>
      </c>
      <c r="B18" t="s">
        <v>245</v>
      </c>
      <c r="C18" t="s">
        <v>207</v>
      </c>
      <c r="D18" t="s">
        <v>200</v>
      </c>
      <c r="E18">
        <v>45302</v>
      </c>
      <c r="F18" t="s">
        <v>246</v>
      </c>
      <c r="G18" t="s">
        <v>247</v>
      </c>
      <c r="H18" t="s">
        <v>248</v>
      </c>
      <c r="I18" t="s">
        <v>249</v>
      </c>
      <c r="J18">
        <v>10</v>
      </c>
      <c r="K18">
        <v>0.92</v>
      </c>
      <c r="L18" t="s">
        <v>205</v>
      </c>
      <c r="M18" s="8">
        <f t="shared" si="0"/>
        <v>9.2000000000000011</v>
      </c>
      <c r="N18" s="8">
        <f t="shared" si="1"/>
        <v>8.6228234506134651</v>
      </c>
      <c r="P18">
        <v>45307</v>
      </c>
      <c r="Q18" t="s">
        <v>2</v>
      </c>
      <c r="R18">
        <v>161579</v>
      </c>
      <c r="S18" t="s">
        <v>181</v>
      </c>
    </row>
    <row r="19" spans="1:19">
      <c r="A19" s="10">
        <v>45229.9059375</v>
      </c>
      <c r="B19" t="s">
        <v>198</v>
      </c>
      <c r="C19" t="s">
        <v>199</v>
      </c>
      <c r="D19" t="s">
        <v>200</v>
      </c>
      <c r="G19" t="s">
        <v>250</v>
      </c>
      <c r="H19" t="s">
        <v>251</v>
      </c>
      <c r="I19" t="s">
        <v>252</v>
      </c>
      <c r="J19">
        <v>2</v>
      </c>
      <c r="K19">
        <v>61.11</v>
      </c>
      <c r="L19" t="s">
        <v>205</v>
      </c>
      <c r="M19" s="8">
        <f t="shared" si="0"/>
        <v>122.22</v>
      </c>
      <c r="N19" s="8">
        <f t="shared" si="1"/>
        <v>114.55233501456277</v>
      </c>
      <c r="O19" t="s">
        <v>244</v>
      </c>
      <c r="P19">
        <v>45237</v>
      </c>
      <c r="Q19" t="s">
        <v>2</v>
      </c>
      <c r="R19">
        <v>156253</v>
      </c>
      <c r="S19" t="s">
        <v>181</v>
      </c>
    </row>
    <row r="20" spans="1:19">
      <c r="A20" s="10">
        <v>45231.887152777781</v>
      </c>
      <c r="B20" t="s">
        <v>213</v>
      </c>
      <c r="C20" t="s">
        <v>214</v>
      </c>
      <c r="D20" t="s">
        <v>200</v>
      </c>
      <c r="E20">
        <v>45245</v>
      </c>
      <c r="G20" t="s">
        <v>253</v>
      </c>
      <c r="H20" t="s">
        <v>254</v>
      </c>
      <c r="I20" t="s">
        <v>255</v>
      </c>
      <c r="J20">
        <v>1</v>
      </c>
      <c r="K20">
        <v>43.12</v>
      </c>
      <c r="L20" t="s">
        <v>205</v>
      </c>
      <c r="M20" s="8">
        <f t="shared" si="0"/>
        <v>43.12</v>
      </c>
      <c r="N20" s="8">
        <f t="shared" si="1"/>
        <v>40.414798607657879</v>
      </c>
      <c r="O20" t="s">
        <v>244</v>
      </c>
      <c r="P20">
        <v>45237</v>
      </c>
      <c r="Q20" t="s">
        <v>2</v>
      </c>
      <c r="R20">
        <v>156253</v>
      </c>
      <c r="S20" t="s">
        <v>181</v>
      </c>
    </row>
    <row r="21" spans="1:19">
      <c r="A21" s="10">
        <v>45232.018460648149</v>
      </c>
      <c r="B21" t="s">
        <v>256</v>
      </c>
      <c r="C21" t="s">
        <v>199</v>
      </c>
      <c r="D21" t="s">
        <v>200</v>
      </c>
      <c r="G21" t="s">
        <v>257</v>
      </c>
      <c r="H21" t="s">
        <v>258</v>
      </c>
      <c r="I21" t="s">
        <v>259</v>
      </c>
      <c r="J21">
        <v>2</v>
      </c>
      <c r="K21">
        <v>24.2</v>
      </c>
      <c r="L21" t="s">
        <v>205</v>
      </c>
      <c r="M21" s="8">
        <f t="shared" si="0"/>
        <v>48.4</v>
      </c>
      <c r="N21" s="8">
        <f t="shared" si="1"/>
        <v>45.363549457575175</v>
      </c>
      <c r="O21" t="s">
        <v>244</v>
      </c>
      <c r="P21">
        <v>45257</v>
      </c>
      <c r="Q21" t="s">
        <v>2</v>
      </c>
      <c r="R21">
        <v>157757</v>
      </c>
      <c r="S21" t="s">
        <v>181</v>
      </c>
    </row>
    <row r="22" spans="1:19">
      <c r="A22" s="10">
        <v>45302.195879629631</v>
      </c>
      <c r="B22" t="s">
        <v>245</v>
      </c>
      <c r="C22" t="s">
        <v>207</v>
      </c>
      <c r="D22" t="s">
        <v>200</v>
      </c>
      <c r="E22">
        <v>45302</v>
      </c>
      <c r="F22" t="s">
        <v>260</v>
      </c>
      <c r="G22" t="s">
        <v>261</v>
      </c>
      <c r="H22" t="s">
        <v>262</v>
      </c>
      <c r="I22" t="s">
        <v>263</v>
      </c>
      <c r="J22">
        <v>7</v>
      </c>
      <c r="K22">
        <v>1.6</v>
      </c>
      <c r="L22" t="s">
        <v>205</v>
      </c>
      <c r="M22" s="8">
        <f t="shared" si="0"/>
        <v>11.200000000000001</v>
      </c>
      <c r="N22" s="8">
        <f t="shared" si="1"/>
        <v>10.497350287703348</v>
      </c>
      <c r="P22">
        <v>45307</v>
      </c>
      <c r="Q22" t="s">
        <v>2</v>
      </c>
      <c r="R22">
        <v>161579</v>
      </c>
      <c r="S22" t="s">
        <v>181</v>
      </c>
    </row>
    <row r="23" spans="1:19">
      <c r="A23" s="10">
        <v>45301.949340277781</v>
      </c>
      <c r="B23" t="s">
        <v>245</v>
      </c>
      <c r="C23" t="s">
        <v>207</v>
      </c>
      <c r="D23" t="s">
        <v>200</v>
      </c>
      <c r="E23">
        <v>45302</v>
      </c>
      <c r="F23" t="s">
        <v>264</v>
      </c>
      <c r="G23" t="s">
        <v>265</v>
      </c>
      <c r="H23" t="s">
        <v>266</v>
      </c>
      <c r="I23" t="s">
        <v>267</v>
      </c>
      <c r="J23">
        <v>5</v>
      </c>
      <c r="K23">
        <v>7.62</v>
      </c>
      <c r="L23" t="s">
        <v>205</v>
      </c>
      <c r="M23" s="8">
        <f t="shared" si="0"/>
        <v>38.1</v>
      </c>
      <c r="N23" s="8">
        <f t="shared" si="1"/>
        <v>35.709736246562279</v>
      </c>
      <c r="P23">
        <v>45307</v>
      </c>
      <c r="Q23" t="s">
        <v>2</v>
      </c>
      <c r="R23">
        <v>161579</v>
      </c>
      <c r="S23" t="s">
        <v>181</v>
      </c>
    </row>
    <row r="24" spans="1:19">
      <c r="A24" s="10">
        <v>45297.364791666667</v>
      </c>
      <c r="B24" t="s">
        <v>245</v>
      </c>
      <c r="C24" t="s">
        <v>207</v>
      </c>
      <c r="D24" t="s">
        <v>200</v>
      </c>
      <c r="E24">
        <v>45302</v>
      </c>
      <c r="F24" t="s">
        <v>268</v>
      </c>
      <c r="G24" t="s">
        <v>269</v>
      </c>
      <c r="H24" t="s">
        <v>270</v>
      </c>
      <c r="I24" t="s">
        <v>271</v>
      </c>
      <c r="J24">
        <v>5</v>
      </c>
      <c r="K24">
        <v>2.85</v>
      </c>
      <c r="L24" t="s">
        <v>205</v>
      </c>
      <c r="M24" s="8">
        <f t="shared" si="0"/>
        <v>14.25</v>
      </c>
      <c r="N24" s="8">
        <f t="shared" si="1"/>
        <v>13.35600371426542</v>
      </c>
      <c r="P24">
        <v>45307</v>
      </c>
      <c r="Q24" t="s">
        <v>2</v>
      </c>
      <c r="R24">
        <v>161579</v>
      </c>
      <c r="S24" t="s">
        <v>181</v>
      </c>
    </row>
    <row r="25" spans="1:19">
      <c r="A25" s="10">
        <v>45246.367534722223</v>
      </c>
      <c r="B25" t="s">
        <v>272</v>
      </c>
      <c r="C25" t="s">
        <v>207</v>
      </c>
      <c r="D25" t="s">
        <v>200</v>
      </c>
      <c r="E25">
        <v>45313</v>
      </c>
      <c r="G25" t="s">
        <v>273</v>
      </c>
      <c r="H25" t="s">
        <v>274</v>
      </c>
      <c r="I25" t="s">
        <v>275</v>
      </c>
      <c r="J25">
        <v>1</v>
      </c>
      <c r="K25">
        <v>334.99</v>
      </c>
      <c r="L25" t="s">
        <v>205</v>
      </c>
      <c r="M25" s="8">
        <f t="shared" si="0"/>
        <v>334.99</v>
      </c>
      <c r="N25" s="8">
        <f t="shared" si="1"/>
        <v>313.97387257836999</v>
      </c>
      <c r="O25" t="s">
        <v>276</v>
      </c>
      <c r="P25">
        <v>45257</v>
      </c>
      <c r="Q25" t="s">
        <v>2</v>
      </c>
      <c r="R25">
        <v>157740</v>
      </c>
      <c r="S25" t="s">
        <v>181</v>
      </c>
    </row>
    <row r="26" spans="1:19">
      <c r="A26" s="10">
        <v>45257.210960648146</v>
      </c>
      <c r="B26" t="s">
        <v>245</v>
      </c>
      <c r="C26" t="s">
        <v>207</v>
      </c>
      <c r="D26" t="s">
        <v>200</v>
      </c>
      <c r="E26">
        <v>45238</v>
      </c>
      <c r="G26" t="s">
        <v>277</v>
      </c>
      <c r="H26" t="s">
        <v>278</v>
      </c>
      <c r="I26" t="s">
        <v>279</v>
      </c>
      <c r="J26">
        <v>1</v>
      </c>
      <c r="K26">
        <v>532.19000000000005</v>
      </c>
      <c r="L26" t="s">
        <v>205</v>
      </c>
      <c r="M26" s="8">
        <f t="shared" si="0"/>
        <v>532.19000000000005</v>
      </c>
      <c r="N26" s="8">
        <f t="shared" si="1"/>
        <v>498.80221871543256</v>
      </c>
      <c r="O26" t="s">
        <v>244</v>
      </c>
      <c r="P26">
        <v>45257</v>
      </c>
      <c r="Q26" t="s">
        <v>2</v>
      </c>
      <c r="R26">
        <v>157860</v>
      </c>
      <c r="S26" t="s">
        <v>181</v>
      </c>
    </row>
    <row r="27" spans="1:19">
      <c r="A27" s="10">
        <v>45257.212268518517</v>
      </c>
      <c r="B27" t="s">
        <v>245</v>
      </c>
      <c r="C27" t="s">
        <v>207</v>
      </c>
      <c r="D27" t="s">
        <v>200</v>
      </c>
      <c r="E27">
        <v>45238</v>
      </c>
      <c r="G27" t="s">
        <v>280</v>
      </c>
      <c r="H27" t="s">
        <v>281</v>
      </c>
      <c r="I27" t="s">
        <v>282</v>
      </c>
      <c r="J27">
        <v>6</v>
      </c>
      <c r="K27">
        <v>2.2400000000000002</v>
      </c>
      <c r="L27" t="s">
        <v>205</v>
      </c>
      <c r="M27" s="8">
        <f t="shared" si="0"/>
        <v>13.440000000000001</v>
      </c>
      <c r="N27" s="8">
        <f t="shared" si="1"/>
        <v>12.596820345244018</v>
      </c>
      <c r="O27" t="s">
        <v>244</v>
      </c>
      <c r="P27">
        <v>45257</v>
      </c>
      <c r="Q27" t="s">
        <v>2</v>
      </c>
      <c r="R27">
        <v>157757</v>
      </c>
      <c r="S27" t="s">
        <v>181</v>
      </c>
    </row>
    <row r="28" spans="1:19">
      <c r="A28" s="10">
        <v>45257.213287037041</v>
      </c>
      <c r="B28" t="s">
        <v>245</v>
      </c>
      <c r="C28" t="s">
        <v>207</v>
      </c>
      <c r="D28" t="s">
        <v>200</v>
      </c>
      <c r="E28">
        <v>45266</v>
      </c>
      <c r="G28" t="s">
        <v>283</v>
      </c>
      <c r="H28" t="s">
        <v>284</v>
      </c>
      <c r="I28" t="s">
        <v>285</v>
      </c>
      <c r="J28">
        <v>30</v>
      </c>
      <c r="K28">
        <v>1.33</v>
      </c>
      <c r="L28" t="s">
        <v>205</v>
      </c>
      <c r="M28" s="8">
        <f t="shared" si="0"/>
        <v>39.900000000000006</v>
      </c>
      <c r="N28" s="8">
        <f t="shared" si="1"/>
        <v>37.396810399943178</v>
      </c>
      <c r="O28" t="s">
        <v>244</v>
      </c>
      <c r="P28">
        <v>45257</v>
      </c>
      <c r="Q28" t="s">
        <v>2</v>
      </c>
      <c r="R28">
        <v>157757</v>
      </c>
      <c r="S28" t="s">
        <v>181</v>
      </c>
    </row>
    <row r="29" spans="1:19">
      <c r="A29" s="10">
        <v>45257</v>
      </c>
      <c r="B29" t="s">
        <v>224</v>
      </c>
      <c r="C29" t="s">
        <v>207</v>
      </c>
      <c r="D29" t="s">
        <v>200</v>
      </c>
      <c r="E29">
        <v>45266</v>
      </c>
      <c r="G29" t="s">
        <v>286</v>
      </c>
      <c r="H29" t="s">
        <v>287</v>
      </c>
      <c r="I29" t="s">
        <v>288</v>
      </c>
      <c r="J29">
        <v>1</v>
      </c>
      <c r="K29">
        <v>109</v>
      </c>
      <c r="L29" t="s">
        <v>205</v>
      </c>
      <c r="M29" s="8">
        <f t="shared" si="0"/>
        <v>109</v>
      </c>
      <c r="N29" s="8">
        <f t="shared" si="1"/>
        <v>102.16171262139864</v>
      </c>
      <c r="O29" t="s">
        <v>244</v>
      </c>
      <c r="P29">
        <v>45257</v>
      </c>
      <c r="Q29" t="s">
        <v>2</v>
      </c>
      <c r="R29">
        <v>157860</v>
      </c>
      <c r="S29" t="s">
        <v>181</v>
      </c>
    </row>
    <row r="30" spans="1:19">
      <c r="A30" s="10">
        <v>45268.342673611114</v>
      </c>
      <c r="B30" t="s">
        <v>198</v>
      </c>
      <c r="C30" t="s">
        <v>207</v>
      </c>
      <c r="D30" t="s">
        <v>200</v>
      </c>
      <c r="G30" t="s">
        <v>289</v>
      </c>
      <c r="H30" t="s">
        <v>290</v>
      </c>
      <c r="I30" t="s">
        <v>291</v>
      </c>
      <c r="J30">
        <v>5</v>
      </c>
      <c r="K30">
        <v>3.73</v>
      </c>
      <c r="L30" t="s">
        <v>205</v>
      </c>
      <c r="M30" s="8">
        <f t="shared" si="0"/>
        <v>18.649999999999999</v>
      </c>
      <c r="N30" s="8">
        <f t="shared" si="1"/>
        <v>17.479962755863159</v>
      </c>
      <c r="P30">
        <v>45271</v>
      </c>
      <c r="Q30" t="s">
        <v>2</v>
      </c>
      <c r="R30">
        <v>159437</v>
      </c>
      <c r="S30" t="s">
        <v>181</v>
      </c>
    </row>
    <row r="31" spans="1:19">
      <c r="A31" s="10">
        <v>45265.205671296295</v>
      </c>
      <c r="B31" t="s">
        <v>219</v>
      </c>
      <c r="C31" t="s">
        <v>207</v>
      </c>
      <c r="D31" t="s">
        <v>200</v>
      </c>
      <c r="G31" t="s">
        <v>292</v>
      </c>
      <c r="H31" t="s">
        <v>293</v>
      </c>
      <c r="I31" t="s">
        <v>294</v>
      </c>
      <c r="J31">
        <v>2</v>
      </c>
      <c r="K31">
        <v>10.53</v>
      </c>
      <c r="L31" t="s">
        <v>205</v>
      </c>
      <c r="M31" s="8">
        <f t="shared" si="0"/>
        <v>21.06</v>
      </c>
      <c r="N31" s="8">
        <f t="shared" si="1"/>
        <v>19.738767594556471</v>
      </c>
      <c r="P31">
        <v>45271</v>
      </c>
      <c r="Q31" t="s">
        <v>2</v>
      </c>
      <c r="R31">
        <v>159369</v>
      </c>
      <c r="S31" t="s">
        <v>181</v>
      </c>
    </row>
    <row r="32" spans="1:19">
      <c r="A32" s="10">
        <v>45265.195324074077</v>
      </c>
      <c r="B32" t="s">
        <v>219</v>
      </c>
      <c r="C32" t="s">
        <v>207</v>
      </c>
      <c r="D32" t="s">
        <v>200</v>
      </c>
      <c r="G32" t="s">
        <v>295</v>
      </c>
      <c r="H32">
        <v>0</v>
      </c>
      <c r="I32" t="s">
        <v>296</v>
      </c>
      <c r="J32">
        <v>4</v>
      </c>
      <c r="K32">
        <v>19.41</v>
      </c>
      <c r="L32" t="s">
        <v>205</v>
      </c>
      <c r="M32" s="8">
        <f t="shared" si="0"/>
        <v>77.64</v>
      </c>
      <c r="N32" s="8">
        <f t="shared" si="1"/>
        <v>72.769131815829269</v>
      </c>
      <c r="O32" t="s">
        <v>2</v>
      </c>
      <c r="P32">
        <v>45271</v>
      </c>
      <c r="Q32" t="s">
        <v>2</v>
      </c>
      <c r="R32">
        <v>159369</v>
      </c>
      <c r="S32" t="s">
        <v>181</v>
      </c>
    </row>
    <row r="33" spans="1:19">
      <c r="A33" s="10">
        <v>45265.192685185182</v>
      </c>
      <c r="B33" t="s">
        <v>219</v>
      </c>
      <c r="C33" t="s">
        <v>207</v>
      </c>
      <c r="D33" t="s">
        <v>200</v>
      </c>
      <c r="E33">
        <v>45366</v>
      </c>
      <c r="G33" t="s">
        <v>297</v>
      </c>
      <c r="H33" t="s">
        <v>298</v>
      </c>
      <c r="I33" t="s">
        <v>299</v>
      </c>
      <c r="J33">
        <v>1</v>
      </c>
      <c r="K33">
        <v>30.08</v>
      </c>
      <c r="L33" t="s">
        <v>205</v>
      </c>
      <c r="M33" s="8">
        <f t="shared" si="0"/>
        <v>30.08</v>
      </c>
      <c r="N33" s="8">
        <f t="shared" si="1"/>
        <v>28.192883629831844</v>
      </c>
      <c r="O33" t="s">
        <v>300</v>
      </c>
      <c r="P33">
        <v>45271</v>
      </c>
      <c r="Q33" t="s">
        <v>2</v>
      </c>
      <c r="R33">
        <v>159369</v>
      </c>
      <c r="S33" t="s">
        <v>181</v>
      </c>
    </row>
    <row r="34" spans="1:19">
      <c r="A34" s="10">
        <v>45264.28765046296</v>
      </c>
      <c r="B34" t="s">
        <v>198</v>
      </c>
      <c r="C34" t="s">
        <v>193</v>
      </c>
      <c r="D34" t="s">
        <v>200</v>
      </c>
      <c r="G34" t="s">
        <v>301</v>
      </c>
      <c r="H34" t="s">
        <v>302</v>
      </c>
      <c r="I34" t="s">
        <v>303</v>
      </c>
      <c r="J34">
        <v>2</v>
      </c>
      <c r="K34">
        <v>66.989999999999995</v>
      </c>
      <c r="L34" t="s">
        <v>205</v>
      </c>
      <c r="M34" s="8">
        <f t="shared" si="0"/>
        <v>133.97999999999999</v>
      </c>
      <c r="N34" s="8">
        <f t="shared" si="1"/>
        <v>125.57455281665128</v>
      </c>
      <c r="O34" t="s">
        <v>304</v>
      </c>
      <c r="P34">
        <v>45272</v>
      </c>
      <c r="Q34" t="s">
        <v>2</v>
      </c>
      <c r="R34">
        <v>159448</v>
      </c>
      <c r="S34" t="s">
        <v>181</v>
      </c>
    </row>
    <row r="35" spans="1:19">
      <c r="A35" s="10">
        <v>45262.746053240742</v>
      </c>
      <c r="B35" t="s">
        <v>198</v>
      </c>
      <c r="C35" t="s">
        <v>207</v>
      </c>
      <c r="D35" t="s">
        <v>200</v>
      </c>
      <c r="G35" t="s">
        <v>305</v>
      </c>
      <c r="H35" t="s">
        <v>306</v>
      </c>
      <c r="I35" t="s">
        <v>307</v>
      </c>
      <c r="J35">
        <v>7</v>
      </c>
      <c r="K35">
        <v>15.16</v>
      </c>
      <c r="L35" t="s">
        <v>205</v>
      </c>
      <c r="M35" s="8">
        <f t="shared" si="0"/>
        <v>106.12</v>
      </c>
      <c r="N35" s="8">
        <f t="shared" si="1"/>
        <v>99.462393975989215</v>
      </c>
      <c r="P35">
        <v>45268</v>
      </c>
      <c r="Q35" t="s">
        <v>2</v>
      </c>
      <c r="R35">
        <v>159050</v>
      </c>
      <c r="S35" t="s">
        <v>181</v>
      </c>
    </row>
    <row r="36" spans="1:19">
      <c r="A36" s="10">
        <v>45260.336967592593</v>
      </c>
      <c r="B36" t="s">
        <v>192</v>
      </c>
      <c r="C36" t="s">
        <v>193</v>
      </c>
      <c r="D36" t="s">
        <v>200</v>
      </c>
      <c r="E36">
        <v>45275</v>
      </c>
      <c r="G36" t="s">
        <v>308</v>
      </c>
      <c r="H36" t="s">
        <v>309</v>
      </c>
      <c r="I36" t="s">
        <v>310</v>
      </c>
      <c r="J36">
        <v>1</v>
      </c>
      <c r="K36">
        <v>42.76</v>
      </c>
      <c r="L36" t="s">
        <v>205</v>
      </c>
      <c r="M36" s="8">
        <f t="shared" si="0"/>
        <v>42.76</v>
      </c>
      <c r="N36" s="8">
        <f t="shared" si="1"/>
        <v>40.077383776981705</v>
      </c>
      <c r="O36" t="s">
        <v>2</v>
      </c>
      <c r="Q36" t="s">
        <v>2</v>
      </c>
      <c r="R36">
        <v>159697</v>
      </c>
      <c r="S36" t="s">
        <v>181</v>
      </c>
    </row>
    <row r="37" spans="1:19">
      <c r="A37" s="10">
        <v>45253.028749999998</v>
      </c>
      <c r="B37" t="s">
        <v>213</v>
      </c>
      <c r="C37" t="s">
        <v>214</v>
      </c>
      <c r="D37" t="s">
        <v>200</v>
      </c>
      <c r="E37">
        <v>45260</v>
      </c>
      <c r="G37" t="s">
        <v>311</v>
      </c>
      <c r="H37" t="s">
        <v>312</v>
      </c>
      <c r="I37" t="s">
        <v>313</v>
      </c>
      <c r="J37">
        <v>1</v>
      </c>
      <c r="K37">
        <v>43</v>
      </c>
      <c r="L37" t="s">
        <v>314</v>
      </c>
      <c r="M37" s="8">
        <f t="shared" si="0"/>
        <v>43</v>
      </c>
      <c r="N37" s="8">
        <f t="shared" si="1"/>
        <v>40.302326997432495</v>
      </c>
      <c r="O37" t="s">
        <v>315</v>
      </c>
      <c r="P37">
        <v>45247</v>
      </c>
      <c r="Q37" t="s">
        <v>2</v>
      </c>
      <c r="R37">
        <v>157741</v>
      </c>
      <c r="S37" t="s">
        <v>181</v>
      </c>
    </row>
    <row r="38" spans="1:19">
      <c r="A38" s="10">
        <v>45257.271539351852</v>
      </c>
      <c r="B38" t="s">
        <v>174</v>
      </c>
      <c r="C38" t="s">
        <v>193</v>
      </c>
      <c r="D38" t="s">
        <v>175</v>
      </c>
      <c r="E38">
        <v>45264</v>
      </c>
      <c r="G38" t="s">
        <v>316</v>
      </c>
      <c r="H38" t="s">
        <v>317</v>
      </c>
      <c r="I38" t="s">
        <v>318</v>
      </c>
      <c r="J38">
        <v>5</v>
      </c>
      <c r="K38">
        <v>100</v>
      </c>
      <c r="L38" t="s">
        <v>314</v>
      </c>
      <c r="M38" s="8">
        <f t="shared" si="0"/>
        <v>500</v>
      </c>
      <c r="N38" s="8">
        <f t="shared" si="1"/>
        <v>468.63170927247086</v>
      </c>
      <c r="O38" t="s">
        <v>319</v>
      </c>
      <c r="P38">
        <v>45257</v>
      </c>
      <c r="Q38" t="s">
        <v>2</v>
      </c>
      <c r="R38">
        <v>157760</v>
      </c>
      <c r="S38" t="s">
        <v>181</v>
      </c>
    </row>
    <row r="39" spans="1:19">
      <c r="A39" s="10">
        <v>45274</v>
      </c>
      <c r="B39" t="s">
        <v>320</v>
      </c>
      <c r="C39" t="s">
        <v>321</v>
      </c>
      <c r="D39" t="s">
        <v>175</v>
      </c>
      <c r="F39" t="s">
        <v>220</v>
      </c>
      <c r="G39" t="s">
        <v>322</v>
      </c>
      <c r="H39" t="s">
        <v>322</v>
      </c>
      <c r="I39" t="s">
        <v>323</v>
      </c>
      <c r="J39">
        <v>1</v>
      </c>
      <c r="K39">
        <v>5320</v>
      </c>
      <c r="L39" t="s">
        <v>324</v>
      </c>
      <c r="M39" s="8">
        <f t="shared" si="0"/>
        <v>5320</v>
      </c>
      <c r="N39" s="8">
        <f t="shared" si="1"/>
        <v>4986.2413866590896</v>
      </c>
      <c r="O39" t="s">
        <v>325</v>
      </c>
      <c r="Q39" t="s">
        <v>2</v>
      </c>
      <c r="R39">
        <v>165364</v>
      </c>
    </row>
    <row r="40" spans="1:19">
      <c r="A40" s="10">
        <v>45435</v>
      </c>
      <c r="B40" t="s">
        <v>326</v>
      </c>
      <c r="C40" t="s">
        <v>207</v>
      </c>
      <c r="D40" t="s">
        <v>200</v>
      </c>
      <c r="F40" t="s">
        <v>327</v>
      </c>
      <c r="G40" t="s">
        <v>328</v>
      </c>
      <c r="H40" t="s">
        <v>329</v>
      </c>
      <c r="I40" t="s">
        <v>330</v>
      </c>
      <c r="J40">
        <v>1</v>
      </c>
      <c r="K40">
        <v>344.16</v>
      </c>
      <c r="L40" t="s">
        <v>331</v>
      </c>
      <c r="M40" s="8">
        <f t="shared" si="0"/>
        <v>344.16</v>
      </c>
      <c r="N40" s="8">
        <f t="shared" si="1"/>
        <v>322.56857812642716</v>
      </c>
      <c r="P40">
        <v>45435</v>
      </c>
      <c r="Q40" t="s">
        <v>2</v>
      </c>
      <c r="R40">
        <v>175885</v>
      </c>
      <c r="S40" t="s">
        <v>181</v>
      </c>
    </row>
    <row r="41" spans="1:19">
      <c r="A41" s="10">
        <v>45383.003263888888</v>
      </c>
      <c r="B41" t="s">
        <v>326</v>
      </c>
      <c r="C41" t="s">
        <v>240</v>
      </c>
      <c r="D41" t="s">
        <v>200</v>
      </c>
      <c r="E41">
        <v>45392</v>
      </c>
      <c r="F41" t="s">
        <v>327</v>
      </c>
      <c r="G41" t="s">
        <v>332</v>
      </c>
      <c r="H41" t="s">
        <v>333</v>
      </c>
      <c r="I41" t="s">
        <v>334</v>
      </c>
      <c r="J41">
        <v>1</v>
      </c>
      <c r="K41">
        <v>71.37</v>
      </c>
      <c r="L41" t="s">
        <v>331</v>
      </c>
      <c r="M41" s="8">
        <f t="shared" si="0"/>
        <v>71.37</v>
      </c>
      <c r="N41" s="8">
        <f t="shared" si="1"/>
        <v>66.892490181552489</v>
      </c>
      <c r="P41">
        <v>45384</v>
      </c>
      <c r="R41">
        <v>170252</v>
      </c>
      <c r="S41" t="s">
        <v>181</v>
      </c>
    </row>
    <row r="42" spans="1:19">
      <c r="A42" s="10">
        <v>45356</v>
      </c>
      <c r="B42" t="s">
        <v>335</v>
      </c>
      <c r="C42" t="s">
        <v>207</v>
      </c>
      <c r="D42" t="s">
        <v>200</v>
      </c>
      <c r="F42" t="s">
        <v>327</v>
      </c>
      <c r="G42" t="s">
        <v>336</v>
      </c>
      <c r="H42" t="s">
        <v>337</v>
      </c>
      <c r="I42" t="s">
        <v>330</v>
      </c>
      <c r="J42">
        <v>1</v>
      </c>
      <c r="K42">
        <v>242.38</v>
      </c>
      <c r="L42" t="s">
        <v>331</v>
      </c>
      <c r="M42" s="8">
        <f t="shared" si="0"/>
        <v>242.38</v>
      </c>
      <c r="N42" s="8">
        <f t="shared" si="1"/>
        <v>227.17390738692296</v>
      </c>
      <c r="P42">
        <v>45369</v>
      </c>
      <c r="Q42" t="s">
        <v>2</v>
      </c>
      <c r="R42">
        <v>168291</v>
      </c>
      <c r="S42" t="s">
        <v>181</v>
      </c>
    </row>
    <row r="43" spans="1:19">
      <c r="A43" s="10">
        <v>45350</v>
      </c>
      <c r="B43" t="s">
        <v>206</v>
      </c>
      <c r="C43" t="s">
        <v>207</v>
      </c>
      <c r="D43" t="s">
        <v>200</v>
      </c>
      <c r="F43" t="s">
        <v>327</v>
      </c>
      <c r="G43" t="s">
        <v>336</v>
      </c>
      <c r="H43" t="s">
        <v>337</v>
      </c>
      <c r="I43" t="s">
        <v>330</v>
      </c>
      <c r="J43">
        <v>1</v>
      </c>
      <c r="K43">
        <v>252.65</v>
      </c>
      <c r="L43" t="s">
        <v>331</v>
      </c>
      <c r="M43" s="8">
        <f t="shared" si="0"/>
        <v>252.65</v>
      </c>
      <c r="N43" s="8">
        <f t="shared" si="1"/>
        <v>236.79960269537952</v>
      </c>
      <c r="O43" t="s">
        <v>338</v>
      </c>
      <c r="P43">
        <v>45350</v>
      </c>
      <c r="Q43" t="s">
        <v>2</v>
      </c>
      <c r="S43" t="s">
        <v>181</v>
      </c>
    </row>
    <row r="44" spans="1:19">
      <c r="A44" s="10">
        <v>45189</v>
      </c>
      <c r="B44" t="s">
        <v>339</v>
      </c>
      <c r="C44" t="s">
        <v>193</v>
      </c>
      <c r="D44" t="s">
        <v>175</v>
      </c>
      <c r="E44">
        <v>45196</v>
      </c>
      <c r="G44" t="s">
        <v>340</v>
      </c>
      <c r="H44" t="s">
        <v>341</v>
      </c>
      <c r="I44" t="s">
        <v>342</v>
      </c>
      <c r="J44">
        <v>1</v>
      </c>
      <c r="K44">
        <v>13.78</v>
      </c>
      <c r="L44" t="s">
        <v>331</v>
      </c>
      <c r="M44" s="8">
        <f t="shared" si="0"/>
        <v>13.78</v>
      </c>
      <c r="N44" s="8">
        <f t="shared" si="1"/>
        <v>12.915489907549295</v>
      </c>
      <c r="P44">
        <v>45222</v>
      </c>
      <c r="R44">
        <v>151496</v>
      </c>
      <c r="S44" t="s">
        <v>181</v>
      </c>
    </row>
    <row r="45" spans="1:19">
      <c r="A45" s="10">
        <v>44929</v>
      </c>
      <c r="B45" t="s">
        <v>224</v>
      </c>
      <c r="C45" t="s">
        <v>207</v>
      </c>
      <c r="D45" t="s">
        <v>200</v>
      </c>
      <c r="F45" t="s">
        <v>327</v>
      </c>
      <c r="G45" t="s">
        <v>343</v>
      </c>
      <c r="H45" t="s">
        <v>344</v>
      </c>
      <c r="I45" t="s">
        <v>345</v>
      </c>
      <c r="J45">
        <v>1</v>
      </c>
      <c r="K45">
        <v>6</v>
      </c>
      <c r="L45" t="s">
        <v>331</v>
      </c>
      <c r="M45" s="8">
        <f t="shared" si="0"/>
        <v>6</v>
      </c>
      <c r="N45" s="8">
        <f t="shared" si="1"/>
        <v>5.6235805112696502</v>
      </c>
      <c r="P45">
        <v>45295</v>
      </c>
      <c r="Q45" t="s">
        <v>2</v>
      </c>
      <c r="R45" t="s">
        <v>346</v>
      </c>
      <c r="S45" t="s">
        <v>181</v>
      </c>
    </row>
    <row r="46" spans="1:19">
      <c r="A46" s="10">
        <v>45257.272164351853</v>
      </c>
      <c r="B46" t="s">
        <v>245</v>
      </c>
      <c r="C46" t="s">
        <v>207</v>
      </c>
      <c r="D46" t="s">
        <v>200</v>
      </c>
      <c r="E46">
        <v>45266</v>
      </c>
      <c r="G46" t="s">
        <v>328</v>
      </c>
      <c r="H46" t="s">
        <v>329</v>
      </c>
      <c r="I46" t="s">
        <v>330</v>
      </c>
      <c r="J46">
        <v>1</v>
      </c>
      <c r="K46">
        <v>115.5</v>
      </c>
      <c r="L46" t="s">
        <v>331</v>
      </c>
      <c r="M46" s="8">
        <f t="shared" si="0"/>
        <v>115.5</v>
      </c>
      <c r="N46" s="8">
        <f t="shared" si="1"/>
        <v>108.25392484194076</v>
      </c>
      <c r="O46" t="s">
        <v>347</v>
      </c>
      <c r="P46">
        <v>45257</v>
      </c>
      <c r="Q46" t="s">
        <v>2</v>
      </c>
      <c r="R46">
        <v>157888</v>
      </c>
      <c r="S46" t="s">
        <v>181</v>
      </c>
    </row>
    <row r="47" spans="1:19">
      <c r="A47" s="10">
        <v>45222.117905092593</v>
      </c>
      <c r="B47" t="s">
        <v>348</v>
      </c>
      <c r="C47" t="s">
        <v>349</v>
      </c>
      <c r="D47" t="s">
        <v>175</v>
      </c>
      <c r="E47">
        <v>45223</v>
      </c>
      <c r="G47" t="s">
        <v>350</v>
      </c>
      <c r="H47" t="s">
        <v>351</v>
      </c>
      <c r="I47" t="s">
        <v>352</v>
      </c>
      <c r="J47">
        <v>2</v>
      </c>
      <c r="K47">
        <v>22.5</v>
      </c>
      <c r="L47" t="s">
        <v>353</v>
      </c>
      <c r="M47" s="8">
        <f t="shared" si="0"/>
        <v>45</v>
      </c>
      <c r="N47" s="8">
        <f t="shared" si="1"/>
        <v>42.176853834522376</v>
      </c>
      <c r="O47" t="s">
        <v>244</v>
      </c>
      <c r="P47">
        <v>45222</v>
      </c>
      <c r="R47">
        <v>154422</v>
      </c>
      <c r="S47" t="s">
        <v>181</v>
      </c>
    </row>
    <row r="48" spans="1:19">
      <c r="A48" s="10">
        <v>45243.967986111114</v>
      </c>
      <c r="B48" t="s">
        <v>272</v>
      </c>
      <c r="C48" t="s">
        <v>349</v>
      </c>
      <c r="D48" t="s">
        <v>200</v>
      </c>
      <c r="E48">
        <v>45245</v>
      </c>
      <c r="G48" t="s">
        <v>354</v>
      </c>
      <c r="H48" t="s">
        <v>355</v>
      </c>
      <c r="I48" t="s">
        <v>356</v>
      </c>
      <c r="J48">
        <v>2</v>
      </c>
      <c r="K48">
        <v>20.45</v>
      </c>
      <c r="L48" t="s">
        <v>353</v>
      </c>
      <c r="M48" s="8">
        <f t="shared" si="0"/>
        <v>40.9</v>
      </c>
      <c r="N48" s="8">
        <f t="shared" si="1"/>
        <v>38.334073818488115</v>
      </c>
      <c r="O48" t="s">
        <v>244</v>
      </c>
      <c r="P48">
        <v>45244</v>
      </c>
      <c r="Q48" t="s">
        <v>2</v>
      </c>
      <c r="R48">
        <v>156994</v>
      </c>
      <c r="S48" t="s">
        <v>181</v>
      </c>
    </row>
    <row r="49" spans="1:19">
      <c r="A49" s="10">
        <v>45244.854432870372</v>
      </c>
      <c r="B49" t="s">
        <v>272</v>
      </c>
      <c r="C49" t="s">
        <v>349</v>
      </c>
      <c r="D49" t="s">
        <v>200</v>
      </c>
      <c r="E49">
        <v>45246</v>
      </c>
      <c r="G49" t="s">
        <v>357</v>
      </c>
      <c r="H49" t="s">
        <v>358</v>
      </c>
      <c r="I49" t="s">
        <v>359</v>
      </c>
      <c r="J49">
        <v>2</v>
      </c>
      <c r="K49">
        <v>32.21</v>
      </c>
      <c r="L49" t="s">
        <v>353</v>
      </c>
      <c r="M49" s="8">
        <f t="shared" si="0"/>
        <v>64.42</v>
      </c>
      <c r="N49" s="8">
        <f t="shared" si="1"/>
        <v>60.378509422665147</v>
      </c>
      <c r="O49" t="s">
        <v>244</v>
      </c>
      <c r="P49">
        <v>45244</v>
      </c>
      <c r="Q49" t="s">
        <v>2</v>
      </c>
      <c r="R49">
        <v>156997</v>
      </c>
      <c r="S49" t="s">
        <v>181</v>
      </c>
    </row>
    <row r="50" spans="1:19">
      <c r="A50" s="10">
        <v>45265.26053240741</v>
      </c>
      <c r="B50" t="s">
        <v>360</v>
      </c>
      <c r="C50" t="s">
        <v>349</v>
      </c>
      <c r="D50" t="s">
        <v>175</v>
      </c>
      <c r="G50" t="s">
        <v>361</v>
      </c>
      <c r="H50" t="s">
        <v>362</v>
      </c>
      <c r="I50" t="s">
        <v>363</v>
      </c>
      <c r="J50">
        <v>3</v>
      </c>
      <c r="K50">
        <v>31.99</v>
      </c>
      <c r="L50" t="s">
        <v>353</v>
      </c>
      <c r="M50" s="8">
        <f t="shared" si="0"/>
        <v>95.97</v>
      </c>
      <c r="N50" s="8">
        <f t="shared" si="1"/>
        <v>89.949170277758057</v>
      </c>
      <c r="P50">
        <v>45271</v>
      </c>
      <c r="Q50" t="s">
        <v>2</v>
      </c>
      <c r="R50">
        <v>159312</v>
      </c>
      <c r="S50" t="s">
        <v>181</v>
      </c>
    </row>
    <row r="51" spans="1:19">
      <c r="A51" s="10">
        <v>45265.259837962964</v>
      </c>
      <c r="B51" t="s">
        <v>360</v>
      </c>
      <c r="C51" t="s">
        <v>349</v>
      </c>
      <c r="D51" t="s">
        <v>175</v>
      </c>
      <c r="G51" t="s">
        <v>364</v>
      </c>
      <c r="H51" t="s">
        <v>365</v>
      </c>
      <c r="I51" t="s">
        <v>366</v>
      </c>
      <c r="J51">
        <v>6</v>
      </c>
      <c r="K51">
        <v>4.99</v>
      </c>
      <c r="L51" t="s">
        <v>353</v>
      </c>
      <c r="M51" s="8">
        <f t="shared" si="0"/>
        <v>29.94</v>
      </c>
      <c r="N51" s="8">
        <f t="shared" si="1"/>
        <v>28.061666751235556</v>
      </c>
      <c r="P51">
        <v>45271</v>
      </c>
      <c r="Q51" t="s">
        <v>2</v>
      </c>
      <c r="R51">
        <v>159312</v>
      </c>
      <c r="S51" t="s">
        <v>181</v>
      </c>
    </row>
    <row r="52" spans="1:19">
      <c r="A52" s="10">
        <v>45265.259155092594</v>
      </c>
      <c r="B52" t="s">
        <v>360</v>
      </c>
      <c r="C52" t="s">
        <v>349</v>
      </c>
      <c r="D52" t="s">
        <v>175</v>
      </c>
      <c r="G52" t="s">
        <v>367</v>
      </c>
      <c r="H52" t="s">
        <v>368</v>
      </c>
      <c r="I52" t="s">
        <v>369</v>
      </c>
      <c r="J52">
        <v>4</v>
      </c>
      <c r="K52">
        <v>5.49</v>
      </c>
      <c r="L52" t="s">
        <v>353</v>
      </c>
      <c r="M52" s="8">
        <f t="shared" si="0"/>
        <v>21.96</v>
      </c>
      <c r="N52" s="8">
        <f t="shared" si="1"/>
        <v>20.58230467124692</v>
      </c>
      <c r="P52">
        <v>45271</v>
      </c>
      <c r="Q52" t="s">
        <v>2</v>
      </c>
      <c r="R52">
        <v>159312</v>
      </c>
      <c r="S52" t="s">
        <v>181</v>
      </c>
    </row>
    <row r="53" spans="1:19">
      <c r="A53" s="10">
        <v>45265.258113425924</v>
      </c>
      <c r="B53" t="s">
        <v>360</v>
      </c>
      <c r="C53" t="s">
        <v>349</v>
      </c>
      <c r="D53" t="s">
        <v>175</v>
      </c>
      <c r="G53" t="s">
        <v>370</v>
      </c>
      <c r="H53" t="s">
        <v>371</v>
      </c>
      <c r="I53" t="s">
        <v>372</v>
      </c>
      <c r="J53">
        <v>2</v>
      </c>
      <c r="K53">
        <v>45.99</v>
      </c>
      <c r="L53" t="s">
        <v>353</v>
      </c>
      <c r="M53" s="8">
        <f t="shared" si="0"/>
        <v>91.98</v>
      </c>
      <c r="N53" s="8">
        <f t="shared" si="1"/>
        <v>86.209489237763734</v>
      </c>
      <c r="P53">
        <v>45271</v>
      </c>
      <c r="Q53" t="s">
        <v>2</v>
      </c>
      <c r="R53">
        <v>159312</v>
      </c>
      <c r="S53" t="s">
        <v>181</v>
      </c>
    </row>
    <row r="54" spans="1:19">
      <c r="A54" s="10">
        <v>45262.319988425923</v>
      </c>
      <c r="B54" t="s">
        <v>360</v>
      </c>
      <c r="C54" t="s">
        <v>349</v>
      </c>
      <c r="D54" t="s">
        <v>175</v>
      </c>
      <c r="G54" t="s">
        <v>373</v>
      </c>
      <c r="H54" t="s">
        <v>374</v>
      </c>
      <c r="I54" t="s">
        <v>375</v>
      </c>
      <c r="J54">
        <v>2</v>
      </c>
      <c r="K54">
        <v>58.49</v>
      </c>
      <c r="L54" t="s">
        <v>353</v>
      </c>
      <c r="M54" s="8">
        <f t="shared" si="0"/>
        <v>116.98</v>
      </c>
      <c r="N54" s="8">
        <f t="shared" si="1"/>
        <v>109.64107470138728</v>
      </c>
      <c r="O54" t="s">
        <v>2</v>
      </c>
      <c r="Q54" t="s">
        <v>2</v>
      </c>
      <c r="R54">
        <v>159696</v>
      </c>
      <c r="S54" t="s">
        <v>181</v>
      </c>
    </row>
    <row r="55" spans="1:19">
      <c r="A55" s="10">
        <v>45262.318344907406</v>
      </c>
      <c r="B55" t="s">
        <v>360</v>
      </c>
      <c r="C55" t="s">
        <v>349</v>
      </c>
      <c r="D55" t="s">
        <v>175</v>
      </c>
      <c r="G55" t="s">
        <v>376</v>
      </c>
      <c r="H55" t="s">
        <v>377</v>
      </c>
      <c r="I55" t="s">
        <v>378</v>
      </c>
      <c r="J55">
        <v>1</v>
      </c>
      <c r="K55">
        <v>7.99</v>
      </c>
      <c r="L55" t="s">
        <v>353</v>
      </c>
      <c r="M55" s="8">
        <f t="shared" si="0"/>
        <v>7.99</v>
      </c>
      <c r="N55" s="8">
        <f t="shared" si="1"/>
        <v>7.4887347141740843</v>
      </c>
      <c r="O55" t="s">
        <v>2</v>
      </c>
      <c r="Q55" t="s">
        <v>2</v>
      </c>
      <c r="R55">
        <v>159696</v>
      </c>
      <c r="S55" t="s">
        <v>181</v>
      </c>
    </row>
    <row r="56" spans="1:19">
      <c r="A56" s="10">
        <v>45262.315729166665</v>
      </c>
      <c r="B56" t="s">
        <v>360</v>
      </c>
      <c r="C56" t="s">
        <v>349</v>
      </c>
      <c r="D56" t="s">
        <v>175</v>
      </c>
      <c r="G56" t="s">
        <v>379</v>
      </c>
      <c r="H56" t="s">
        <v>380</v>
      </c>
      <c r="I56" t="s">
        <v>381</v>
      </c>
      <c r="J56">
        <v>4</v>
      </c>
      <c r="K56">
        <v>3.49</v>
      </c>
      <c r="L56" t="s">
        <v>353</v>
      </c>
      <c r="M56" s="8">
        <f t="shared" si="0"/>
        <v>13.96</v>
      </c>
      <c r="N56" s="8">
        <f t="shared" si="1"/>
        <v>13.084197322887386</v>
      </c>
      <c r="O56" t="s">
        <v>2</v>
      </c>
      <c r="Q56" t="s">
        <v>2</v>
      </c>
      <c r="R56">
        <v>159696</v>
      </c>
      <c r="S56" t="s">
        <v>181</v>
      </c>
    </row>
    <row r="57" spans="1:19">
      <c r="A57" s="10">
        <v>45438.969976851855</v>
      </c>
      <c r="B57" t="s">
        <v>198</v>
      </c>
      <c r="C57" t="s">
        <v>240</v>
      </c>
      <c r="D57" t="s">
        <v>200</v>
      </c>
      <c r="F57" t="s">
        <v>382</v>
      </c>
      <c r="G57" t="s">
        <v>383</v>
      </c>
      <c r="H57" t="s">
        <v>384</v>
      </c>
      <c r="I57" t="s">
        <v>385</v>
      </c>
      <c r="J57">
        <v>2</v>
      </c>
      <c r="K57">
        <v>25.28</v>
      </c>
      <c r="L57" t="s">
        <v>16</v>
      </c>
      <c r="M57" s="8">
        <f t="shared" si="0"/>
        <v>50.56</v>
      </c>
      <c r="N57" s="8">
        <f t="shared" si="1"/>
        <v>47.388038441632254</v>
      </c>
      <c r="P57">
        <v>45440</v>
      </c>
      <c r="Q57" t="s">
        <v>2</v>
      </c>
      <c r="R57">
        <v>175947</v>
      </c>
      <c r="S57" t="s">
        <v>181</v>
      </c>
    </row>
    <row r="58" spans="1:19">
      <c r="A58" s="10">
        <v>45431.116215277776</v>
      </c>
      <c r="B58" t="s">
        <v>386</v>
      </c>
      <c r="C58" t="s">
        <v>207</v>
      </c>
      <c r="D58" t="s">
        <v>200</v>
      </c>
      <c r="F58" t="s">
        <v>387</v>
      </c>
      <c r="G58" t="s">
        <v>388</v>
      </c>
      <c r="H58" t="s">
        <v>389</v>
      </c>
      <c r="I58" t="s">
        <v>390</v>
      </c>
      <c r="J58">
        <v>50</v>
      </c>
      <c r="K58">
        <v>0.62</v>
      </c>
      <c r="L58" t="s">
        <v>16</v>
      </c>
      <c r="M58" s="8">
        <f t="shared" si="0"/>
        <v>31</v>
      </c>
      <c r="N58" s="8">
        <f t="shared" si="1"/>
        <v>29.055165974893193</v>
      </c>
      <c r="O58" t="s">
        <v>391</v>
      </c>
      <c r="P58">
        <v>45431</v>
      </c>
      <c r="Q58" t="s">
        <v>2</v>
      </c>
      <c r="R58">
        <v>175276</v>
      </c>
      <c r="S58" t="s">
        <v>181</v>
      </c>
    </row>
    <row r="59" spans="1:19">
      <c r="A59" s="10">
        <v>45431.113912037035</v>
      </c>
      <c r="B59" t="s">
        <v>386</v>
      </c>
      <c r="C59" t="s">
        <v>207</v>
      </c>
      <c r="D59" t="s">
        <v>200</v>
      </c>
      <c r="F59" t="s">
        <v>392</v>
      </c>
      <c r="G59" t="s">
        <v>393</v>
      </c>
      <c r="H59" t="s">
        <v>394</v>
      </c>
      <c r="I59" t="s">
        <v>395</v>
      </c>
      <c r="J59">
        <v>3</v>
      </c>
      <c r="K59">
        <v>53.16</v>
      </c>
      <c r="L59" t="s">
        <v>16</v>
      </c>
      <c r="M59" s="8">
        <f t="shared" si="0"/>
        <v>159.47999999999999</v>
      </c>
      <c r="N59" s="8">
        <f t="shared" si="1"/>
        <v>149.4747699895473</v>
      </c>
      <c r="P59">
        <v>45431</v>
      </c>
      <c r="Q59" t="s">
        <v>2</v>
      </c>
      <c r="R59">
        <v>175276</v>
      </c>
      <c r="S59" t="s">
        <v>181</v>
      </c>
    </row>
    <row r="60" spans="1:19">
      <c r="A60" s="10">
        <v>45423.086736111109</v>
      </c>
      <c r="B60" t="s">
        <v>198</v>
      </c>
      <c r="C60" t="s">
        <v>240</v>
      </c>
      <c r="D60" t="s">
        <v>200</v>
      </c>
      <c r="E60">
        <v>45426</v>
      </c>
      <c r="G60" t="s">
        <v>396</v>
      </c>
      <c r="H60" t="s">
        <v>397</v>
      </c>
      <c r="I60" t="s">
        <v>398</v>
      </c>
      <c r="J60">
        <v>1</v>
      </c>
      <c r="K60">
        <v>92.23</v>
      </c>
      <c r="L60" t="s">
        <v>16</v>
      </c>
      <c r="M60" s="8">
        <f t="shared" si="0"/>
        <v>92.23</v>
      </c>
      <c r="N60" s="8">
        <f t="shared" si="1"/>
        <v>86.44380509239997</v>
      </c>
      <c r="O60" t="s">
        <v>399</v>
      </c>
      <c r="P60">
        <v>45425</v>
      </c>
      <c r="R60">
        <v>174725</v>
      </c>
      <c r="S60" t="s">
        <v>181</v>
      </c>
    </row>
    <row r="61" spans="1:19">
      <c r="A61" s="10">
        <v>45422.147858796299</v>
      </c>
      <c r="B61" t="s">
        <v>198</v>
      </c>
      <c r="C61" t="s">
        <v>240</v>
      </c>
      <c r="D61" t="s">
        <v>200</v>
      </c>
      <c r="F61" t="s">
        <v>400</v>
      </c>
      <c r="G61" t="s">
        <v>401</v>
      </c>
      <c r="H61" t="s">
        <v>402</v>
      </c>
      <c r="I61" t="s">
        <v>403</v>
      </c>
      <c r="J61">
        <v>20</v>
      </c>
      <c r="K61">
        <v>1.08</v>
      </c>
      <c r="L61" t="s">
        <v>16</v>
      </c>
      <c r="M61" s="8">
        <f t="shared" si="0"/>
        <v>21.6</v>
      </c>
      <c r="N61" s="8">
        <f t="shared" si="1"/>
        <v>20.244889840570742</v>
      </c>
      <c r="P61">
        <v>45425</v>
      </c>
      <c r="R61">
        <v>174657</v>
      </c>
      <c r="S61" t="s">
        <v>181</v>
      </c>
    </row>
    <row r="62" spans="1:19">
      <c r="A62" s="10">
        <v>45413.168020833335</v>
      </c>
      <c r="B62" t="s">
        <v>198</v>
      </c>
      <c r="C62" t="s">
        <v>240</v>
      </c>
      <c r="D62" t="s">
        <v>200</v>
      </c>
      <c r="F62" t="s">
        <v>404</v>
      </c>
      <c r="G62" t="s">
        <v>405</v>
      </c>
      <c r="H62" t="s">
        <v>406</v>
      </c>
      <c r="I62" t="s">
        <v>407</v>
      </c>
      <c r="J62">
        <v>2</v>
      </c>
      <c r="K62">
        <v>15.32</v>
      </c>
      <c r="L62" t="s">
        <v>16</v>
      </c>
      <c r="M62" s="8">
        <f t="shared" si="0"/>
        <v>30.64</v>
      </c>
      <c r="N62" s="8">
        <f t="shared" si="1"/>
        <v>28.717751144217011</v>
      </c>
      <c r="R62">
        <v>173996</v>
      </c>
      <c r="S62" t="s">
        <v>181</v>
      </c>
    </row>
    <row r="63" spans="1:19">
      <c r="A63" s="10">
        <v>45411.295312499999</v>
      </c>
      <c r="B63" t="s">
        <v>213</v>
      </c>
      <c r="C63" t="s">
        <v>240</v>
      </c>
      <c r="D63" t="s">
        <v>200</v>
      </c>
      <c r="E63">
        <v>45415</v>
      </c>
      <c r="F63" t="s">
        <v>408</v>
      </c>
      <c r="G63" t="s">
        <v>409</v>
      </c>
      <c r="H63" t="s">
        <v>410</v>
      </c>
      <c r="I63" t="s">
        <v>411</v>
      </c>
      <c r="J63">
        <v>15</v>
      </c>
      <c r="K63">
        <v>1</v>
      </c>
      <c r="L63" t="s">
        <v>16</v>
      </c>
      <c r="M63" s="8">
        <f t="shared" si="0"/>
        <v>15</v>
      </c>
      <c r="N63" s="8">
        <f t="shared" si="1"/>
        <v>14.058951278174124</v>
      </c>
      <c r="O63" t="s">
        <v>412</v>
      </c>
      <c r="Q63" t="s">
        <v>2</v>
      </c>
      <c r="R63">
        <v>173991</v>
      </c>
      <c r="S63" t="s">
        <v>181</v>
      </c>
    </row>
    <row r="64" spans="1:19">
      <c r="A64" s="10">
        <v>45411.29446759259</v>
      </c>
      <c r="B64" t="s">
        <v>213</v>
      </c>
      <c r="C64" t="s">
        <v>240</v>
      </c>
      <c r="D64" t="s">
        <v>200</v>
      </c>
      <c r="E64">
        <v>45415</v>
      </c>
      <c r="F64" t="s">
        <v>413</v>
      </c>
      <c r="G64" t="s">
        <v>414</v>
      </c>
      <c r="H64" t="s">
        <v>415</v>
      </c>
      <c r="I64" t="s">
        <v>416</v>
      </c>
      <c r="J64">
        <v>3</v>
      </c>
      <c r="K64">
        <v>18.47</v>
      </c>
      <c r="L64" t="s">
        <v>16</v>
      </c>
      <c r="M64" s="8">
        <f t="shared" si="0"/>
        <v>55.41</v>
      </c>
      <c r="N64" s="8">
        <f t="shared" si="1"/>
        <v>51.933766021575217</v>
      </c>
      <c r="O64" t="s">
        <v>412</v>
      </c>
      <c r="Q64" t="s">
        <v>2</v>
      </c>
      <c r="R64">
        <v>173991</v>
      </c>
      <c r="S64" t="s">
        <v>181</v>
      </c>
    </row>
    <row r="65" spans="1:19">
      <c r="A65" s="10">
        <v>45410.19809027778</v>
      </c>
      <c r="B65" t="s">
        <v>213</v>
      </c>
      <c r="C65" t="s">
        <v>214</v>
      </c>
      <c r="D65" t="s">
        <v>200</v>
      </c>
      <c r="E65">
        <v>45415</v>
      </c>
      <c r="F65" t="s">
        <v>417</v>
      </c>
      <c r="G65" t="s">
        <v>418</v>
      </c>
      <c r="H65" t="s">
        <v>419</v>
      </c>
      <c r="I65" t="s">
        <v>420</v>
      </c>
      <c r="J65">
        <v>6</v>
      </c>
      <c r="K65">
        <v>34.08</v>
      </c>
      <c r="L65" t="s">
        <v>16</v>
      </c>
      <c r="M65" s="8">
        <f t="shared" si="0"/>
        <v>204.48</v>
      </c>
      <c r="N65" s="8">
        <f t="shared" si="1"/>
        <v>191.65162382406967</v>
      </c>
      <c r="O65" t="s">
        <v>421</v>
      </c>
      <c r="P65">
        <v>45411</v>
      </c>
      <c r="Q65" t="s">
        <v>2</v>
      </c>
      <c r="R65">
        <v>173449</v>
      </c>
      <c r="S65" t="s">
        <v>181</v>
      </c>
    </row>
    <row r="66" spans="1:19">
      <c r="A66" s="10">
        <v>45404.900902777779</v>
      </c>
      <c r="B66" t="s">
        <v>213</v>
      </c>
      <c r="C66" t="s">
        <v>214</v>
      </c>
      <c r="D66" t="s">
        <v>200</v>
      </c>
      <c r="F66" t="s">
        <v>422</v>
      </c>
      <c r="G66" t="s">
        <v>423</v>
      </c>
      <c r="H66" t="s">
        <v>424</v>
      </c>
      <c r="I66" t="s">
        <v>425</v>
      </c>
      <c r="J66">
        <v>5</v>
      </c>
      <c r="K66">
        <v>19.46</v>
      </c>
      <c r="L66" t="s">
        <v>16</v>
      </c>
      <c r="M66" s="8">
        <f t="shared" ref="M66:M101" si="2">J66*K66</f>
        <v>97.300000000000011</v>
      </c>
      <c r="N66" s="8">
        <f t="shared" si="1"/>
        <v>91.195730624422836</v>
      </c>
      <c r="P66">
        <v>45405</v>
      </c>
      <c r="Q66" t="s">
        <v>2</v>
      </c>
      <c r="R66">
        <v>172916</v>
      </c>
      <c r="S66" t="s">
        <v>181</v>
      </c>
    </row>
    <row r="67" spans="1:19">
      <c r="A67" s="10">
        <v>45404.9</v>
      </c>
      <c r="B67" t="s">
        <v>213</v>
      </c>
      <c r="C67" t="s">
        <v>214</v>
      </c>
      <c r="D67" t="s">
        <v>200</v>
      </c>
      <c r="F67" t="s">
        <v>426</v>
      </c>
      <c r="G67" t="s">
        <v>427</v>
      </c>
      <c r="H67" t="s">
        <v>428</v>
      </c>
      <c r="I67" t="s">
        <v>429</v>
      </c>
      <c r="J67">
        <v>3</v>
      </c>
      <c r="K67">
        <v>38.36</v>
      </c>
      <c r="L67" t="s">
        <v>16</v>
      </c>
      <c r="M67" s="8">
        <f t="shared" si="2"/>
        <v>115.08</v>
      </c>
      <c r="N67" s="8">
        <f t="shared" ref="N67:N101" si="3">M67*( 19394.97 / 20693.19)</f>
        <v>107.86027420615189</v>
      </c>
      <c r="P67">
        <v>45405</v>
      </c>
      <c r="Q67" t="s">
        <v>2</v>
      </c>
      <c r="R67">
        <v>172916</v>
      </c>
      <c r="S67" t="s">
        <v>181</v>
      </c>
    </row>
    <row r="68" spans="1:19">
      <c r="A68" s="10">
        <v>45401.981770833336</v>
      </c>
      <c r="B68" t="s">
        <v>326</v>
      </c>
      <c r="C68" t="s">
        <v>240</v>
      </c>
      <c r="D68" t="s">
        <v>200</v>
      </c>
      <c r="F68" t="s">
        <v>430</v>
      </c>
      <c r="G68" t="s">
        <v>431</v>
      </c>
      <c r="H68" t="s">
        <v>432</v>
      </c>
      <c r="I68" t="s">
        <v>433</v>
      </c>
      <c r="J68">
        <v>50</v>
      </c>
      <c r="K68">
        <v>1.81</v>
      </c>
      <c r="L68" t="s">
        <v>16</v>
      </c>
      <c r="M68" s="8">
        <f t="shared" si="2"/>
        <v>90.5</v>
      </c>
      <c r="N68" s="8">
        <f t="shared" si="3"/>
        <v>84.822339378317224</v>
      </c>
      <c r="O68" t="s">
        <v>434</v>
      </c>
      <c r="P68">
        <v>45403</v>
      </c>
      <c r="Q68" t="s">
        <v>2</v>
      </c>
      <c r="R68">
        <v>172668</v>
      </c>
      <c r="S68" t="s">
        <v>181</v>
      </c>
    </row>
    <row r="69" spans="1:19">
      <c r="A69" s="10">
        <v>45383.083923611113</v>
      </c>
      <c r="B69" t="s">
        <v>198</v>
      </c>
      <c r="C69" t="s">
        <v>240</v>
      </c>
      <c r="D69" t="s">
        <v>200</v>
      </c>
      <c r="F69" t="s">
        <v>435</v>
      </c>
      <c r="G69" t="s">
        <v>436</v>
      </c>
      <c r="H69" t="s">
        <v>437</v>
      </c>
      <c r="I69" t="s">
        <v>438</v>
      </c>
      <c r="J69">
        <v>40</v>
      </c>
      <c r="K69">
        <v>0.28000000000000003</v>
      </c>
      <c r="L69" t="s">
        <v>16</v>
      </c>
      <c r="M69" s="8">
        <f t="shared" si="2"/>
        <v>11.200000000000001</v>
      </c>
      <c r="N69" s="8">
        <f t="shared" si="3"/>
        <v>10.497350287703348</v>
      </c>
      <c r="P69">
        <v>45384</v>
      </c>
      <c r="R69">
        <v>170252</v>
      </c>
      <c r="S69" t="s">
        <v>181</v>
      </c>
    </row>
    <row r="70" spans="1:19">
      <c r="A70" s="10">
        <v>45367.829791666663</v>
      </c>
      <c r="B70" t="s">
        <v>198</v>
      </c>
      <c r="C70" t="s">
        <v>240</v>
      </c>
      <c r="D70" t="s">
        <v>200</v>
      </c>
      <c r="F70" t="s">
        <v>439</v>
      </c>
      <c r="G70" t="s">
        <v>440</v>
      </c>
      <c r="H70" t="s">
        <v>441</v>
      </c>
      <c r="I70" t="s">
        <v>442</v>
      </c>
      <c r="J70">
        <v>3</v>
      </c>
      <c r="K70">
        <v>13.95</v>
      </c>
      <c r="L70" t="s">
        <v>16</v>
      </c>
      <c r="M70" s="8">
        <f t="shared" si="2"/>
        <v>41.849999999999994</v>
      </c>
      <c r="N70" s="8">
        <f t="shared" si="3"/>
        <v>39.224474066105806</v>
      </c>
      <c r="P70">
        <v>45369</v>
      </c>
      <c r="R70">
        <v>168295</v>
      </c>
      <c r="S70" t="s">
        <v>181</v>
      </c>
    </row>
    <row r="71" spans="1:19">
      <c r="A71" s="10">
        <v>45357.067465277774</v>
      </c>
      <c r="B71" t="s">
        <v>198</v>
      </c>
      <c r="C71" t="s">
        <v>240</v>
      </c>
      <c r="D71" t="s">
        <v>200</v>
      </c>
      <c r="F71" t="s">
        <v>443</v>
      </c>
      <c r="G71" t="s">
        <v>444</v>
      </c>
      <c r="H71" t="s">
        <v>445</v>
      </c>
      <c r="I71" t="s">
        <v>446</v>
      </c>
      <c r="J71">
        <v>3</v>
      </c>
      <c r="K71">
        <v>9.23</v>
      </c>
      <c r="L71" t="s">
        <v>16</v>
      </c>
      <c r="M71" s="8">
        <f t="shared" si="2"/>
        <v>27.69</v>
      </c>
      <c r="N71" s="8">
        <f t="shared" si="3"/>
        <v>25.952824059509435</v>
      </c>
      <c r="O71" t="s">
        <v>447</v>
      </c>
      <c r="P71">
        <v>45366</v>
      </c>
      <c r="R71">
        <v>168306</v>
      </c>
      <c r="S71" t="s">
        <v>181</v>
      </c>
    </row>
    <row r="72" spans="1:19">
      <c r="A72" s="10">
        <v>45357.066689814812</v>
      </c>
      <c r="B72" t="s">
        <v>198</v>
      </c>
      <c r="C72" t="s">
        <v>240</v>
      </c>
      <c r="D72" t="s">
        <v>200</v>
      </c>
      <c r="F72" t="s">
        <v>448</v>
      </c>
      <c r="G72" t="s">
        <v>449</v>
      </c>
      <c r="H72" t="s">
        <v>450</v>
      </c>
      <c r="I72" t="s">
        <v>446</v>
      </c>
      <c r="J72">
        <v>5</v>
      </c>
      <c r="K72">
        <v>9.23</v>
      </c>
      <c r="L72" t="s">
        <v>16</v>
      </c>
      <c r="M72" s="8">
        <f t="shared" si="2"/>
        <v>46.150000000000006</v>
      </c>
      <c r="N72" s="8">
        <f t="shared" si="3"/>
        <v>43.254706765849065</v>
      </c>
      <c r="O72" t="s">
        <v>451</v>
      </c>
      <c r="P72">
        <v>45366</v>
      </c>
      <c r="R72">
        <v>168306</v>
      </c>
      <c r="S72" t="s">
        <v>181</v>
      </c>
    </row>
    <row r="73" spans="1:19">
      <c r="A73" s="10">
        <v>45189</v>
      </c>
      <c r="B73" t="s">
        <v>452</v>
      </c>
      <c r="C73" t="s">
        <v>240</v>
      </c>
      <c r="D73" t="s">
        <v>200</v>
      </c>
      <c r="E73">
        <v>45307</v>
      </c>
      <c r="G73" t="s">
        <v>453</v>
      </c>
      <c r="H73" t="s">
        <v>454</v>
      </c>
      <c r="I73" t="s">
        <v>455</v>
      </c>
      <c r="J73">
        <v>2</v>
      </c>
      <c r="K73">
        <v>170</v>
      </c>
      <c r="L73" t="s">
        <v>16</v>
      </c>
      <c r="M73" s="8">
        <f t="shared" si="2"/>
        <v>340</v>
      </c>
      <c r="N73" s="8">
        <f t="shared" si="3"/>
        <v>318.66956230528018</v>
      </c>
      <c r="O73" t="s">
        <v>456</v>
      </c>
      <c r="P73">
        <v>45222</v>
      </c>
      <c r="Q73" t="s">
        <v>2</v>
      </c>
      <c r="R73">
        <v>151662</v>
      </c>
      <c r="S73" t="s">
        <v>181</v>
      </c>
    </row>
    <row r="74" spans="1:19">
      <c r="A74" s="10">
        <v>45349.663819444446</v>
      </c>
      <c r="B74" t="s">
        <v>198</v>
      </c>
      <c r="C74" t="s">
        <v>240</v>
      </c>
      <c r="D74" t="s">
        <v>200</v>
      </c>
      <c r="F74" t="s">
        <v>457</v>
      </c>
      <c r="G74" t="s">
        <v>458</v>
      </c>
      <c r="H74" t="s">
        <v>459</v>
      </c>
      <c r="I74" t="s">
        <v>460</v>
      </c>
      <c r="J74">
        <v>25</v>
      </c>
      <c r="K74">
        <v>0.35320000000000001</v>
      </c>
      <c r="L74" t="s">
        <v>16</v>
      </c>
      <c r="M74" s="8">
        <f t="shared" si="2"/>
        <v>8.83</v>
      </c>
      <c r="N74" s="8">
        <f t="shared" si="3"/>
        <v>8.2760359857518342</v>
      </c>
      <c r="P74">
        <v>45350</v>
      </c>
      <c r="Q74" t="s">
        <v>2</v>
      </c>
      <c r="R74">
        <v>166242</v>
      </c>
      <c r="S74" t="s">
        <v>181</v>
      </c>
    </row>
    <row r="75" spans="1:19">
      <c r="A75" s="10">
        <v>45347.891261574077</v>
      </c>
      <c r="B75" t="s">
        <v>198</v>
      </c>
      <c r="C75" t="s">
        <v>240</v>
      </c>
      <c r="D75" t="s">
        <v>200</v>
      </c>
      <c r="F75" t="s">
        <v>461</v>
      </c>
      <c r="G75" t="s">
        <v>462</v>
      </c>
      <c r="H75" t="s">
        <v>463</v>
      </c>
      <c r="I75" t="s">
        <v>398</v>
      </c>
      <c r="J75">
        <v>2</v>
      </c>
      <c r="K75">
        <v>48.35</v>
      </c>
      <c r="L75" t="s">
        <v>16</v>
      </c>
      <c r="M75" s="8">
        <f t="shared" si="2"/>
        <v>96.7</v>
      </c>
      <c r="N75" s="8">
        <f t="shared" si="3"/>
        <v>90.633372573295858</v>
      </c>
      <c r="O75" t="s">
        <v>464</v>
      </c>
      <c r="P75">
        <v>45349</v>
      </c>
      <c r="Q75" t="s">
        <v>2</v>
      </c>
      <c r="R75">
        <v>166131</v>
      </c>
      <c r="S75" t="s">
        <v>181</v>
      </c>
    </row>
    <row r="76" spans="1:19">
      <c r="A76" s="10">
        <v>45347.889074074075</v>
      </c>
      <c r="B76" t="s">
        <v>198</v>
      </c>
      <c r="C76" t="s">
        <v>240</v>
      </c>
      <c r="D76" t="s">
        <v>200</v>
      </c>
      <c r="F76" t="s">
        <v>465</v>
      </c>
      <c r="G76" t="s">
        <v>466</v>
      </c>
      <c r="H76" t="s">
        <v>467</v>
      </c>
      <c r="I76" t="s">
        <v>398</v>
      </c>
      <c r="J76">
        <v>2</v>
      </c>
      <c r="K76">
        <v>36.590000000000003</v>
      </c>
      <c r="L76" t="s">
        <v>16</v>
      </c>
      <c r="M76" s="8">
        <f t="shared" si="2"/>
        <v>73.180000000000007</v>
      </c>
      <c r="N76" s="8">
        <f t="shared" si="3"/>
        <v>68.588936969118834</v>
      </c>
      <c r="O76" t="s">
        <v>468</v>
      </c>
      <c r="P76">
        <v>45349</v>
      </c>
      <c r="Q76" t="s">
        <v>2</v>
      </c>
      <c r="R76">
        <v>166131</v>
      </c>
      <c r="S76" t="s">
        <v>181</v>
      </c>
    </row>
    <row r="77" spans="1:19">
      <c r="A77" s="10">
        <v>45347.881481481483</v>
      </c>
      <c r="B77" t="s">
        <v>198</v>
      </c>
      <c r="C77" t="s">
        <v>240</v>
      </c>
      <c r="D77" t="s">
        <v>200</v>
      </c>
      <c r="F77" t="s">
        <v>469</v>
      </c>
      <c r="G77" t="s">
        <v>470</v>
      </c>
      <c r="H77" t="s">
        <v>471</v>
      </c>
      <c r="I77" t="s">
        <v>398</v>
      </c>
      <c r="J77">
        <v>3</v>
      </c>
      <c r="K77">
        <v>6.71</v>
      </c>
      <c r="L77" t="s">
        <v>16</v>
      </c>
      <c r="M77" s="8">
        <f t="shared" si="2"/>
        <v>20.13</v>
      </c>
      <c r="N77" s="8">
        <f t="shared" si="3"/>
        <v>18.867112615309676</v>
      </c>
      <c r="O77" t="s">
        <v>472</v>
      </c>
      <c r="P77">
        <v>45349</v>
      </c>
      <c r="Q77" t="s">
        <v>2</v>
      </c>
      <c r="R77">
        <v>166131</v>
      </c>
      <c r="S77" t="s">
        <v>181</v>
      </c>
    </row>
    <row r="78" spans="1:19">
      <c r="A78" s="10">
        <v>45347.880069444444</v>
      </c>
      <c r="B78" t="s">
        <v>198</v>
      </c>
      <c r="C78" t="s">
        <v>240</v>
      </c>
      <c r="D78" t="s">
        <v>200</v>
      </c>
      <c r="F78" t="s">
        <v>473</v>
      </c>
      <c r="G78" t="s">
        <v>474</v>
      </c>
      <c r="H78" t="s">
        <v>471</v>
      </c>
      <c r="I78" t="s">
        <v>398</v>
      </c>
      <c r="J78">
        <v>3</v>
      </c>
      <c r="K78">
        <v>12</v>
      </c>
      <c r="L78" t="s">
        <v>16</v>
      </c>
      <c r="M78" s="8">
        <f t="shared" si="2"/>
        <v>36</v>
      </c>
      <c r="N78" s="8">
        <f t="shared" si="3"/>
        <v>33.741483067617899</v>
      </c>
      <c r="O78" t="s">
        <v>475</v>
      </c>
      <c r="P78">
        <v>45349</v>
      </c>
      <c r="Q78" t="s">
        <v>2</v>
      </c>
      <c r="R78">
        <v>166131</v>
      </c>
      <c r="S78" t="s">
        <v>181</v>
      </c>
    </row>
    <row r="79" spans="1:19">
      <c r="A79" s="10">
        <v>45347.872731481482</v>
      </c>
      <c r="B79" t="s">
        <v>198</v>
      </c>
      <c r="C79" t="s">
        <v>240</v>
      </c>
      <c r="D79" t="s">
        <v>200</v>
      </c>
      <c r="F79" t="s">
        <v>476</v>
      </c>
      <c r="G79" t="s">
        <v>470</v>
      </c>
      <c r="H79" t="s">
        <v>477</v>
      </c>
      <c r="I79" t="s">
        <v>398</v>
      </c>
      <c r="J79">
        <v>3</v>
      </c>
      <c r="K79">
        <v>7.24</v>
      </c>
      <c r="L79" t="s">
        <v>16</v>
      </c>
      <c r="M79" s="8">
        <f t="shared" si="2"/>
        <v>21.72</v>
      </c>
      <c r="N79" s="8">
        <f t="shared" si="3"/>
        <v>20.35736145079613</v>
      </c>
      <c r="O79" t="s">
        <v>478</v>
      </c>
      <c r="P79">
        <v>45349</v>
      </c>
      <c r="Q79" t="s">
        <v>2</v>
      </c>
      <c r="R79">
        <v>166131</v>
      </c>
      <c r="S79" t="s">
        <v>181</v>
      </c>
    </row>
    <row r="80" spans="1:19">
      <c r="A80" s="10">
        <v>45347.871481481481</v>
      </c>
      <c r="B80" t="s">
        <v>198</v>
      </c>
      <c r="C80" t="s">
        <v>240</v>
      </c>
      <c r="D80" t="s">
        <v>200</v>
      </c>
      <c r="F80" t="s">
        <v>479</v>
      </c>
      <c r="G80" t="s">
        <v>480</v>
      </c>
      <c r="H80" t="s">
        <v>481</v>
      </c>
      <c r="I80" t="s">
        <v>398</v>
      </c>
      <c r="J80">
        <v>5</v>
      </c>
      <c r="K80">
        <v>56.12</v>
      </c>
      <c r="L80" t="s">
        <v>16</v>
      </c>
      <c r="M80" s="8">
        <f t="shared" si="2"/>
        <v>280.59999999999997</v>
      </c>
      <c r="N80" s="8">
        <f t="shared" si="3"/>
        <v>262.99611524371062</v>
      </c>
      <c r="O80" t="s">
        <v>482</v>
      </c>
      <c r="P80">
        <v>45349</v>
      </c>
      <c r="Q80" t="s">
        <v>2</v>
      </c>
      <c r="R80">
        <v>166131</v>
      </c>
      <c r="S80" t="s">
        <v>181</v>
      </c>
    </row>
    <row r="81" spans="1:19">
      <c r="A81" s="10">
        <v>45347.86619212963</v>
      </c>
      <c r="B81" t="s">
        <v>198</v>
      </c>
      <c r="C81" t="s">
        <v>240</v>
      </c>
      <c r="D81" t="s">
        <v>200</v>
      </c>
      <c r="F81" t="s">
        <v>483</v>
      </c>
      <c r="G81" t="s">
        <v>484</v>
      </c>
      <c r="H81" t="s">
        <v>485</v>
      </c>
      <c r="I81" t="s">
        <v>398</v>
      </c>
      <c r="J81">
        <v>1</v>
      </c>
      <c r="K81">
        <v>72.59</v>
      </c>
      <c r="L81" t="s">
        <v>16</v>
      </c>
      <c r="M81" s="8">
        <f t="shared" si="2"/>
        <v>72.59</v>
      </c>
      <c r="N81" s="8">
        <f t="shared" si="3"/>
        <v>68.035951552177323</v>
      </c>
      <c r="O81" t="s">
        <v>486</v>
      </c>
      <c r="P81">
        <v>45349</v>
      </c>
      <c r="Q81" t="s">
        <v>2</v>
      </c>
      <c r="R81">
        <v>166131</v>
      </c>
      <c r="S81" t="s">
        <v>181</v>
      </c>
    </row>
    <row r="82" spans="1:19">
      <c r="A82" s="10">
        <v>45206.233252314814</v>
      </c>
      <c r="B82" t="s">
        <v>206</v>
      </c>
      <c r="C82" t="s">
        <v>146</v>
      </c>
      <c r="D82" t="s">
        <v>200</v>
      </c>
      <c r="E82">
        <v>45306</v>
      </c>
      <c r="G82" t="s">
        <v>487</v>
      </c>
      <c r="H82" t="s">
        <v>488</v>
      </c>
      <c r="I82" t="s">
        <v>489</v>
      </c>
      <c r="J82">
        <v>10</v>
      </c>
      <c r="K82">
        <v>2.4500000000000002</v>
      </c>
      <c r="L82" t="s">
        <v>16</v>
      </c>
      <c r="M82" s="8">
        <f t="shared" si="2"/>
        <v>24.5</v>
      </c>
      <c r="N82" s="8">
        <f t="shared" si="3"/>
        <v>22.962953754351069</v>
      </c>
      <c r="O82" t="s">
        <v>490</v>
      </c>
      <c r="P82">
        <v>45207</v>
      </c>
      <c r="R82">
        <v>152875</v>
      </c>
      <c r="S82" t="s">
        <v>181</v>
      </c>
    </row>
    <row r="83" spans="1:19">
      <c r="A83" s="10">
        <v>45206.2346875</v>
      </c>
      <c r="B83" t="s">
        <v>206</v>
      </c>
      <c r="C83" t="s">
        <v>146</v>
      </c>
      <c r="D83" t="s">
        <v>200</v>
      </c>
      <c r="E83">
        <v>45306</v>
      </c>
      <c r="G83" t="s">
        <v>491</v>
      </c>
      <c r="H83" t="s">
        <v>492</v>
      </c>
      <c r="I83" t="s">
        <v>493</v>
      </c>
      <c r="J83">
        <v>10</v>
      </c>
      <c r="K83">
        <v>9.99</v>
      </c>
      <c r="L83" t="s">
        <v>16</v>
      </c>
      <c r="M83" s="8">
        <f t="shared" si="2"/>
        <v>99.9</v>
      </c>
      <c r="N83" s="8">
        <f t="shared" si="3"/>
        <v>93.632615512639674</v>
      </c>
      <c r="P83">
        <v>45207</v>
      </c>
      <c r="R83">
        <v>152875</v>
      </c>
      <c r="S83" t="s">
        <v>181</v>
      </c>
    </row>
    <row r="84" spans="1:19">
      <c r="A84" s="10">
        <v>45321.123159722221</v>
      </c>
      <c r="B84" t="s">
        <v>219</v>
      </c>
      <c r="C84" t="s">
        <v>240</v>
      </c>
      <c r="D84" t="s">
        <v>200</v>
      </c>
      <c r="F84" t="s">
        <v>494</v>
      </c>
      <c r="G84" t="s">
        <v>495</v>
      </c>
      <c r="H84" t="s">
        <v>496</v>
      </c>
      <c r="I84" t="s">
        <v>497</v>
      </c>
      <c r="J84">
        <v>1</v>
      </c>
      <c r="K84">
        <v>51</v>
      </c>
      <c r="L84" t="s">
        <v>16</v>
      </c>
      <c r="M84" s="8">
        <f t="shared" si="2"/>
        <v>51</v>
      </c>
      <c r="N84" s="8">
        <f t="shared" si="3"/>
        <v>47.800434345792027</v>
      </c>
      <c r="O84" t="s">
        <v>498</v>
      </c>
      <c r="Q84" t="s">
        <v>2</v>
      </c>
      <c r="R84">
        <v>164288</v>
      </c>
      <c r="S84" t="s">
        <v>181</v>
      </c>
    </row>
    <row r="85" spans="1:19">
      <c r="A85" s="10">
        <v>45316.667233796295</v>
      </c>
      <c r="B85" t="s">
        <v>219</v>
      </c>
      <c r="C85" t="s">
        <v>207</v>
      </c>
      <c r="D85" t="s">
        <v>200</v>
      </c>
      <c r="E85">
        <v>45327</v>
      </c>
      <c r="F85" t="s">
        <v>499</v>
      </c>
      <c r="G85" t="s">
        <v>500</v>
      </c>
      <c r="H85" t="s">
        <v>501</v>
      </c>
      <c r="I85" t="s">
        <v>502</v>
      </c>
      <c r="J85">
        <v>130</v>
      </c>
      <c r="K85">
        <v>3.37</v>
      </c>
      <c r="L85" t="s">
        <v>16</v>
      </c>
      <c r="M85" s="8">
        <f t="shared" si="2"/>
        <v>438.1</v>
      </c>
      <c r="N85" s="8">
        <f t="shared" si="3"/>
        <v>410.61510366453894</v>
      </c>
      <c r="P85">
        <v>45319</v>
      </c>
      <c r="Q85" t="s">
        <v>2</v>
      </c>
      <c r="R85">
        <v>162479</v>
      </c>
      <c r="S85" t="s">
        <v>181</v>
      </c>
    </row>
    <row r="86" spans="1:19">
      <c r="A86" s="10">
        <v>45217.982141203705</v>
      </c>
      <c r="B86" t="s">
        <v>198</v>
      </c>
      <c r="C86" t="s">
        <v>240</v>
      </c>
      <c r="D86" t="s">
        <v>200</v>
      </c>
      <c r="G86" t="s">
        <v>503</v>
      </c>
      <c r="H86" t="s">
        <v>504</v>
      </c>
      <c r="I86" t="s">
        <v>505</v>
      </c>
      <c r="J86">
        <v>2</v>
      </c>
      <c r="K86">
        <v>99.22</v>
      </c>
      <c r="L86" t="s">
        <v>16</v>
      </c>
      <c r="M86" s="8">
        <f t="shared" si="2"/>
        <v>198.44</v>
      </c>
      <c r="N86" s="8">
        <f t="shared" si="3"/>
        <v>185.99055277605822</v>
      </c>
      <c r="O86" t="s">
        <v>244</v>
      </c>
      <c r="P86">
        <v>45207</v>
      </c>
      <c r="Q86" t="s">
        <v>2</v>
      </c>
      <c r="R86">
        <v>154481</v>
      </c>
      <c r="S86" t="s">
        <v>181</v>
      </c>
    </row>
    <row r="87" spans="1:19">
      <c r="A87" s="10">
        <v>45217.98636574074</v>
      </c>
      <c r="B87" t="s">
        <v>198</v>
      </c>
      <c r="C87" t="s">
        <v>207</v>
      </c>
      <c r="D87" t="s">
        <v>200</v>
      </c>
      <c r="G87" t="s">
        <v>506</v>
      </c>
      <c r="H87" t="s">
        <v>507</v>
      </c>
      <c r="I87" t="s">
        <v>508</v>
      </c>
      <c r="J87">
        <v>3</v>
      </c>
      <c r="K87">
        <v>23.15</v>
      </c>
      <c r="L87" t="s">
        <v>16</v>
      </c>
      <c r="M87" s="8">
        <f t="shared" si="2"/>
        <v>69.449999999999989</v>
      </c>
      <c r="N87" s="8">
        <f t="shared" si="3"/>
        <v>65.092944417946185</v>
      </c>
      <c r="O87" t="s">
        <v>509</v>
      </c>
      <c r="P87">
        <v>45222</v>
      </c>
      <c r="Q87" t="s">
        <v>2</v>
      </c>
      <c r="R87">
        <v>154481</v>
      </c>
      <c r="S87" t="s">
        <v>181</v>
      </c>
    </row>
    <row r="88" spans="1:19">
      <c r="A88" s="10">
        <v>45316.664803240739</v>
      </c>
      <c r="B88" t="s">
        <v>219</v>
      </c>
      <c r="C88" t="s">
        <v>240</v>
      </c>
      <c r="D88" t="s">
        <v>200</v>
      </c>
      <c r="E88">
        <v>45327</v>
      </c>
      <c r="F88" t="s">
        <v>510</v>
      </c>
      <c r="G88" t="s">
        <v>511</v>
      </c>
      <c r="H88" t="s">
        <v>512</v>
      </c>
      <c r="I88" t="s">
        <v>513</v>
      </c>
      <c r="J88">
        <v>4</v>
      </c>
      <c r="K88">
        <v>6.25</v>
      </c>
      <c r="L88" t="s">
        <v>16</v>
      </c>
      <c r="M88" s="8">
        <f t="shared" si="2"/>
        <v>25</v>
      </c>
      <c r="N88" s="8">
        <f t="shared" si="3"/>
        <v>23.431585463623541</v>
      </c>
      <c r="P88">
        <v>45319</v>
      </c>
      <c r="Q88" t="s">
        <v>2</v>
      </c>
      <c r="R88">
        <v>162479</v>
      </c>
      <c r="S88" t="s">
        <v>181</v>
      </c>
    </row>
    <row r="89" spans="1:19">
      <c r="A89" s="10">
        <v>45316.662754629629</v>
      </c>
      <c r="B89" t="s">
        <v>219</v>
      </c>
      <c r="C89" t="s">
        <v>240</v>
      </c>
      <c r="D89" t="s">
        <v>200</v>
      </c>
      <c r="E89">
        <v>45327</v>
      </c>
      <c r="F89" t="s">
        <v>514</v>
      </c>
      <c r="G89" t="s">
        <v>515</v>
      </c>
      <c r="H89" t="s">
        <v>516</v>
      </c>
      <c r="I89" t="s">
        <v>517</v>
      </c>
      <c r="J89">
        <v>180</v>
      </c>
      <c r="K89">
        <v>0.46</v>
      </c>
      <c r="L89" t="s">
        <v>16</v>
      </c>
      <c r="M89" s="8">
        <f t="shared" si="2"/>
        <v>82.8</v>
      </c>
      <c r="N89" s="8">
        <f t="shared" si="3"/>
        <v>77.605411055521174</v>
      </c>
      <c r="P89">
        <v>45319</v>
      </c>
      <c r="Q89" t="s">
        <v>2</v>
      </c>
      <c r="R89">
        <v>162500</v>
      </c>
      <c r="S89" t="s">
        <v>181</v>
      </c>
    </row>
    <row r="90" spans="1:19">
      <c r="A90" s="10">
        <v>45227.962488425925</v>
      </c>
      <c r="B90" t="s">
        <v>219</v>
      </c>
      <c r="C90" t="s">
        <v>146</v>
      </c>
      <c r="D90" t="s">
        <v>200</v>
      </c>
      <c r="E90">
        <v>45276</v>
      </c>
      <c r="G90" t="s">
        <v>518</v>
      </c>
      <c r="H90" t="s">
        <v>519</v>
      </c>
      <c r="I90" t="s">
        <v>513</v>
      </c>
      <c r="J90">
        <v>10</v>
      </c>
      <c r="K90">
        <v>5.42</v>
      </c>
      <c r="L90" t="s">
        <v>16</v>
      </c>
      <c r="M90" s="8">
        <f t="shared" si="2"/>
        <v>54.2</v>
      </c>
      <c r="N90" s="8">
        <f t="shared" si="3"/>
        <v>50.799677285135843</v>
      </c>
      <c r="O90" t="s">
        <v>244</v>
      </c>
      <c r="P90">
        <v>45236</v>
      </c>
      <c r="Q90" t="s">
        <v>2</v>
      </c>
      <c r="R90">
        <v>156157</v>
      </c>
      <c r="S90" t="s">
        <v>181</v>
      </c>
    </row>
    <row r="91" spans="1:19">
      <c r="A91" s="10">
        <v>45229.896226851852</v>
      </c>
      <c r="B91" t="s">
        <v>174</v>
      </c>
      <c r="C91" t="s">
        <v>193</v>
      </c>
      <c r="D91" t="s">
        <v>175</v>
      </c>
      <c r="E91">
        <v>45257</v>
      </c>
      <c r="G91" t="s">
        <v>520</v>
      </c>
      <c r="H91" t="s">
        <v>521</v>
      </c>
      <c r="I91" t="s">
        <v>522</v>
      </c>
      <c r="J91">
        <v>1</v>
      </c>
      <c r="K91">
        <v>489.99</v>
      </c>
      <c r="L91" t="s">
        <v>16</v>
      </c>
      <c r="M91" s="8">
        <f t="shared" si="2"/>
        <v>489.99</v>
      </c>
      <c r="N91" s="8">
        <f t="shared" si="3"/>
        <v>459.24970245283595</v>
      </c>
      <c r="O91" t="s">
        <v>523</v>
      </c>
      <c r="P91">
        <v>45239</v>
      </c>
      <c r="Q91" t="s">
        <v>2</v>
      </c>
      <c r="R91">
        <v>156560</v>
      </c>
      <c r="S91" t="s">
        <v>181</v>
      </c>
    </row>
    <row r="92" spans="1:19">
      <c r="A92" s="10">
        <v>45238.21130787037</v>
      </c>
      <c r="B92" t="s">
        <v>219</v>
      </c>
      <c r="C92" t="s">
        <v>240</v>
      </c>
      <c r="D92" t="s">
        <v>200</v>
      </c>
      <c r="E92">
        <v>45261</v>
      </c>
      <c r="G92" t="s">
        <v>524</v>
      </c>
      <c r="H92" t="s">
        <v>525</v>
      </c>
      <c r="I92" t="s">
        <v>526</v>
      </c>
      <c r="J92">
        <v>2</v>
      </c>
      <c r="K92">
        <v>148.97999999999999</v>
      </c>
      <c r="L92" t="s">
        <v>16</v>
      </c>
      <c r="M92" s="8">
        <f t="shared" si="2"/>
        <v>297.95999999999998</v>
      </c>
      <c r="N92" s="8">
        <f t="shared" si="3"/>
        <v>279.26700818965082</v>
      </c>
      <c r="O92" t="s">
        <v>244</v>
      </c>
      <c r="P92">
        <v>45257</v>
      </c>
      <c r="Q92" t="s">
        <v>2</v>
      </c>
      <c r="R92">
        <v>157757</v>
      </c>
      <c r="S92" t="s">
        <v>181</v>
      </c>
    </row>
    <row r="93" spans="1:19">
      <c r="A93" s="10">
        <v>45274</v>
      </c>
      <c r="B93" t="s">
        <v>10</v>
      </c>
      <c r="C93" t="s">
        <v>240</v>
      </c>
      <c r="D93" t="s">
        <v>200</v>
      </c>
      <c r="G93" t="s">
        <v>527</v>
      </c>
      <c r="H93" t="s">
        <v>528</v>
      </c>
      <c r="I93" t="s">
        <v>529</v>
      </c>
      <c r="J93">
        <v>35</v>
      </c>
      <c r="K93">
        <v>12.32</v>
      </c>
      <c r="L93" t="s">
        <v>16</v>
      </c>
      <c r="M93" s="8">
        <f t="shared" si="2"/>
        <v>431.2</v>
      </c>
      <c r="N93" s="8">
        <f t="shared" si="3"/>
        <v>404.14798607657883</v>
      </c>
      <c r="O93" t="s">
        <v>2</v>
      </c>
      <c r="P93">
        <v>45275</v>
      </c>
      <c r="Q93" t="s">
        <v>2</v>
      </c>
      <c r="R93">
        <v>159836</v>
      </c>
      <c r="S93" t="s">
        <v>181</v>
      </c>
    </row>
    <row r="94" spans="1:19">
      <c r="A94" s="10">
        <v>45274</v>
      </c>
      <c r="B94" t="s">
        <v>530</v>
      </c>
      <c r="C94" t="s">
        <v>240</v>
      </c>
      <c r="D94" t="s">
        <v>200</v>
      </c>
      <c r="G94" t="s">
        <v>531</v>
      </c>
      <c r="H94" t="s">
        <v>532</v>
      </c>
      <c r="I94" t="s">
        <v>533</v>
      </c>
      <c r="J94">
        <v>1</v>
      </c>
      <c r="K94">
        <v>2408.2800000000002</v>
      </c>
      <c r="L94" t="s">
        <v>16</v>
      </c>
      <c r="M94" s="8">
        <f t="shared" si="2"/>
        <v>2408.2800000000002</v>
      </c>
      <c r="N94" s="8">
        <f t="shared" si="3"/>
        <v>2257.1927456134122</v>
      </c>
      <c r="O94" t="s">
        <v>534</v>
      </c>
      <c r="P94">
        <v>45275</v>
      </c>
      <c r="Q94" t="s">
        <v>2</v>
      </c>
      <c r="R94">
        <v>159695</v>
      </c>
      <c r="S94" t="s">
        <v>181</v>
      </c>
    </row>
    <row r="95" spans="1:19">
      <c r="A95" s="10">
        <v>45270</v>
      </c>
      <c r="B95" t="s">
        <v>206</v>
      </c>
      <c r="C95" t="s">
        <v>240</v>
      </c>
      <c r="D95" t="s">
        <v>200</v>
      </c>
      <c r="G95" t="s">
        <v>535</v>
      </c>
      <c r="H95" t="s">
        <v>536</v>
      </c>
      <c r="I95" t="s">
        <v>537</v>
      </c>
      <c r="J95">
        <v>2</v>
      </c>
      <c r="K95">
        <v>103.17</v>
      </c>
      <c r="L95" t="s">
        <v>16</v>
      </c>
      <c r="M95" s="8">
        <f t="shared" si="2"/>
        <v>206.34</v>
      </c>
      <c r="N95" s="8">
        <f t="shared" si="3"/>
        <v>193.39493378256327</v>
      </c>
      <c r="P95">
        <v>45271</v>
      </c>
      <c r="Q95" t="s">
        <v>2</v>
      </c>
      <c r="R95">
        <v>159379</v>
      </c>
      <c r="S95" t="s">
        <v>181</v>
      </c>
    </row>
    <row r="96" spans="1:19">
      <c r="A96" s="10">
        <v>45268.915601851855</v>
      </c>
      <c r="B96" t="s">
        <v>213</v>
      </c>
      <c r="C96" t="s">
        <v>214</v>
      </c>
      <c r="D96" t="s">
        <v>200</v>
      </c>
      <c r="G96" t="s">
        <v>538</v>
      </c>
      <c r="H96" t="s">
        <v>528</v>
      </c>
      <c r="I96" t="s">
        <v>539</v>
      </c>
      <c r="J96">
        <v>35</v>
      </c>
      <c r="K96">
        <v>10.27</v>
      </c>
      <c r="L96" t="s">
        <v>16</v>
      </c>
      <c r="M96" s="8">
        <f t="shared" si="2"/>
        <v>359.45</v>
      </c>
      <c r="N96" s="8">
        <f t="shared" si="3"/>
        <v>336.89933579597925</v>
      </c>
      <c r="O96" t="s">
        <v>540</v>
      </c>
      <c r="P96">
        <v>45272</v>
      </c>
      <c r="Q96" t="s">
        <v>2</v>
      </c>
      <c r="S96" t="s">
        <v>181</v>
      </c>
    </row>
    <row r="97" spans="1:19">
      <c r="A97" s="10">
        <v>45268.325925925928</v>
      </c>
      <c r="B97" t="s">
        <v>198</v>
      </c>
      <c r="C97" t="s">
        <v>240</v>
      </c>
      <c r="D97" t="s">
        <v>200</v>
      </c>
      <c r="G97" t="s">
        <v>440</v>
      </c>
      <c r="H97" t="s">
        <v>541</v>
      </c>
      <c r="I97" t="s">
        <v>442</v>
      </c>
      <c r="J97">
        <v>2</v>
      </c>
      <c r="K97">
        <v>13.28</v>
      </c>
      <c r="L97" t="s">
        <v>16</v>
      </c>
      <c r="M97" s="8">
        <f t="shared" si="2"/>
        <v>26.56</v>
      </c>
      <c r="N97" s="8">
        <f t="shared" si="3"/>
        <v>24.89371639655365</v>
      </c>
      <c r="P97">
        <v>45271</v>
      </c>
      <c r="Q97" t="s">
        <v>2</v>
      </c>
      <c r="R97">
        <v>159369</v>
      </c>
      <c r="S97" t="s">
        <v>181</v>
      </c>
    </row>
    <row r="98" spans="1:19">
      <c r="A98" s="10">
        <v>45268.273472222223</v>
      </c>
      <c r="B98" t="s">
        <v>213</v>
      </c>
      <c r="C98" t="s">
        <v>240</v>
      </c>
      <c r="D98" t="s">
        <v>200</v>
      </c>
      <c r="G98" t="s">
        <v>542</v>
      </c>
      <c r="H98" t="s">
        <v>543</v>
      </c>
      <c r="I98" t="s">
        <v>544</v>
      </c>
      <c r="J98">
        <v>7</v>
      </c>
      <c r="K98">
        <v>34.08</v>
      </c>
      <c r="L98" t="s">
        <v>16</v>
      </c>
      <c r="M98" s="8">
        <f t="shared" si="2"/>
        <v>238.56</v>
      </c>
      <c r="N98" s="8">
        <f t="shared" si="3"/>
        <v>223.59356112808129</v>
      </c>
      <c r="P98">
        <v>45271</v>
      </c>
      <c r="Q98" t="s">
        <v>2</v>
      </c>
      <c r="R98">
        <v>159369</v>
      </c>
      <c r="S98" t="s">
        <v>181</v>
      </c>
    </row>
    <row r="99" spans="1:19">
      <c r="A99" s="10">
        <v>45268.269085648149</v>
      </c>
      <c r="B99" t="s">
        <v>213</v>
      </c>
      <c r="C99" t="s">
        <v>240</v>
      </c>
      <c r="D99" t="s">
        <v>200</v>
      </c>
      <c r="G99" t="s">
        <v>545</v>
      </c>
      <c r="H99" t="s">
        <v>546</v>
      </c>
      <c r="I99" t="s">
        <v>547</v>
      </c>
      <c r="J99">
        <v>3</v>
      </c>
      <c r="K99">
        <v>51.66</v>
      </c>
      <c r="L99" t="s">
        <v>16</v>
      </c>
      <c r="M99" s="8">
        <f t="shared" si="2"/>
        <v>154.97999999999999</v>
      </c>
      <c r="N99" s="8">
        <f t="shared" si="3"/>
        <v>145.25708460609505</v>
      </c>
      <c r="P99">
        <v>45271</v>
      </c>
      <c r="Q99" t="s">
        <v>2</v>
      </c>
      <c r="R99">
        <v>159369</v>
      </c>
      <c r="S99" t="s">
        <v>181</v>
      </c>
    </row>
    <row r="100" spans="1:19">
      <c r="A100" s="10">
        <v>45265.198275462964</v>
      </c>
      <c r="B100" t="s">
        <v>219</v>
      </c>
      <c r="C100" t="s">
        <v>207</v>
      </c>
      <c r="D100" t="s">
        <v>200</v>
      </c>
      <c r="G100" t="s">
        <v>548</v>
      </c>
      <c r="H100" t="s">
        <v>549</v>
      </c>
      <c r="I100" t="s">
        <v>550</v>
      </c>
      <c r="J100">
        <v>2</v>
      </c>
      <c r="K100">
        <v>98.25</v>
      </c>
      <c r="L100" t="s">
        <v>16</v>
      </c>
      <c r="M100" s="8">
        <f t="shared" si="2"/>
        <v>196.5</v>
      </c>
      <c r="N100" s="8">
        <f t="shared" si="3"/>
        <v>184.17226174408103</v>
      </c>
      <c r="O100" t="s">
        <v>551</v>
      </c>
      <c r="P100">
        <v>45271</v>
      </c>
      <c r="Q100" t="s">
        <v>2</v>
      </c>
      <c r="R100">
        <v>159327</v>
      </c>
      <c r="S100" t="s">
        <v>181</v>
      </c>
    </row>
    <row r="101" spans="1:19">
      <c r="A101" s="10">
        <v>45261</v>
      </c>
      <c r="B101" t="s">
        <v>206</v>
      </c>
      <c r="C101" t="s">
        <v>240</v>
      </c>
      <c r="D101" t="s">
        <v>200</v>
      </c>
      <c r="E101">
        <v>45307</v>
      </c>
      <c r="G101" t="s">
        <v>453</v>
      </c>
      <c r="H101" t="s">
        <v>454</v>
      </c>
      <c r="I101" t="s">
        <v>552</v>
      </c>
      <c r="J101">
        <v>2</v>
      </c>
      <c r="K101">
        <v>113</v>
      </c>
      <c r="L101" t="s">
        <v>16</v>
      </c>
      <c r="M101" s="8">
        <f t="shared" si="2"/>
        <v>226</v>
      </c>
      <c r="N101" s="8">
        <f t="shared" si="3"/>
        <v>211.82153259115682</v>
      </c>
      <c r="O101" t="s">
        <v>553</v>
      </c>
      <c r="P101">
        <v>45261</v>
      </c>
      <c r="Q101" t="s">
        <v>2</v>
      </c>
      <c r="S101" t="s">
        <v>181</v>
      </c>
    </row>
    <row r="104" spans="1:19">
      <c r="A104" s="8">
        <f>SUM(M2:M101)</f>
        <v>20693.192799999997</v>
      </c>
      <c r="B104" t="s">
        <v>554</v>
      </c>
    </row>
    <row r="105" spans="1:19">
      <c r="A105" s="8">
        <f>77976.04+688.69</f>
        <v>78664.73</v>
      </c>
      <c r="B105" t="s">
        <v>555</v>
      </c>
    </row>
    <row r="106" spans="1:19">
      <c r="A106" s="8">
        <f>A105-'Robust Gear'!J23-AMK!P18</f>
        <v>19394.969999999994</v>
      </c>
      <c r="B106" t="s">
        <v>556</v>
      </c>
    </row>
    <row r="107" spans="1:19">
      <c r="N107" s="2"/>
    </row>
    <row r="119" spans="4:8">
      <c r="D119" s="4" t="s">
        <v>80</v>
      </c>
      <c r="E119" t="s">
        <v>557</v>
      </c>
      <c r="F119" t="s">
        <v>111</v>
      </c>
      <c r="G119" s="5" t="s">
        <v>129</v>
      </c>
      <c r="H119" s="3" t="s">
        <v>116</v>
      </c>
    </row>
    <row r="120" spans="4:8">
      <c r="D120" s="5" t="s">
        <v>179</v>
      </c>
      <c r="E120" s="8">
        <v>782.40482199216274</v>
      </c>
      <c r="F120" s="7"/>
      <c r="G120" s="7"/>
      <c r="H120" s="12">
        <f>GETPIVOTDATA(" Actual ",$D$119,"SSC","Brake system lining and hardware")</f>
        <v>782.40482199216274</v>
      </c>
    </row>
    <row r="121" spans="4:8">
      <c r="D121" s="5" t="s">
        <v>205</v>
      </c>
      <c r="E121" s="8">
        <v>4045.292825821828</v>
      </c>
      <c r="F121" s="7"/>
      <c r="H121" s="12">
        <f>GETPIVOTDATA(" Actual ",$D$119,"SSC","Electronic components")</f>
        <v>4045.292825821828</v>
      </c>
    </row>
    <row r="122" spans="4:8">
      <c r="D122" s="5" t="s">
        <v>314</v>
      </c>
      <c r="E122" s="8">
        <v>510.39274659924359</v>
      </c>
      <c r="F122" s="7"/>
      <c r="G122" s="7"/>
      <c r="H122" s="12">
        <f>GETPIVOTDATA(" Actual ",$D$119,"SSC","Encoders")</f>
        <v>510.39274659924359</v>
      </c>
    </row>
    <row r="123" spans="4:8">
      <c r="D123" s="5" t="s">
        <v>324</v>
      </c>
      <c r="E123" s="8">
        <v>5000.5329869391826</v>
      </c>
      <c r="F123" s="7"/>
      <c r="G123" s="7"/>
      <c r="H123" s="12">
        <f>GETPIVOTDATA(" Actual ",$D$119,"SSC","Machined Motorsport gears")</f>
        <v>5000.5329869391826</v>
      </c>
    </row>
    <row r="124" spans="4:8">
      <c r="D124" s="5" t="s">
        <v>331</v>
      </c>
      <c r="E124" s="8">
        <v>983.03710884595375</v>
      </c>
      <c r="F124" s="7"/>
      <c r="G124" s="7"/>
      <c r="H124" s="12">
        <f>GETPIVOTDATA(" Actual ",$D$119,"SSC","Printed circuit boards")</f>
        <v>983.03710884595375</v>
      </c>
    </row>
    <row r="125" spans="4:8">
      <c r="D125" s="5" t="s">
        <v>353</v>
      </c>
      <c r="E125" s="8">
        <v>497.32744424615061</v>
      </c>
      <c r="F125" s="7"/>
      <c r="G125" s="7"/>
      <c r="H125" s="12">
        <f>GETPIVOTDATA(" Actual ",$D$119,"SSC","Water cooling block")</f>
        <v>497.32744424615061</v>
      </c>
    </row>
    <row r="126" spans="4:8">
      <c r="D126" s="5" t="s">
        <v>16</v>
      </c>
      <c r="E126" s="8">
        <v>7631.5746974149479</v>
      </c>
      <c r="F126" s="7"/>
      <c r="G126" s="7"/>
      <c r="H126" s="12">
        <f>GETPIVOTDATA(" Actual ",$D$119,"SSC","Wire harness connectors and supplies")</f>
        <v>7631.5746974149479</v>
      </c>
    </row>
    <row r="127" spans="4:8">
      <c r="D127" s="5" t="s">
        <v>83</v>
      </c>
      <c r="E127" s="8">
        <v>19450.562631859466</v>
      </c>
      <c r="F127" s="7"/>
      <c r="G127" s="7"/>
      <c r="H127" s="12"/>
    </row>
    <row r="128" spans="4:8">
      <c r="D128" s="6" t="s">
        <v>558</v>
      </c>
      <c r="F128" s="13">
        <f>'Robust Gear'!J23</f>
        <v>33391.26</v>
      </c>
      <c r="G128" s="7"/>
      <c r="H128" s="12">
        <f>F128</f>
        <v>33391.26</v>
      </c>
    </row>
    <row r="129" spans="4:8">
      <c r="D129" s="14" t="s">
        <v>127</v>
      </c>
      <c r="F129" s="7"/>
      <c r="G129" s="7">
        <f>AMK!P18</f>
        <v>25878.5</v>
      </c>
      <c r="H129" s="8">
        <f>G129</f>
        <v>25878.5</v>
      </c>
    </row>
    <row r="130" spans="4:8" ht="15.75">
      <c r="H130" s="60">
        <f>SUM(H120:H129)</f>
        <v>78720.322631859468</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722D3B-E751-4F9B-9E28-0E783FED751F}"/>
</file>

<file path=customXml/itemProps2.xml><?xml version="1.0" encoding="utf-8"?>
<ds:datastoreItem xmlns:ds="http://schemas.openxmlformats.org/officeDocument/2006/customXml" ds:itemID="{AAA3619A-44EE-403E-91BA-B66B95116A28}"/>
</file>

<file path=customXml/itemProps3.xml><?xml version="1.0" encoding="utf-8"?>
<ds:datastoreItem xmlns:ds="http://schemas.openxmlformats.org/officeDocument/2006/customXml" ds:itemID="{FEC61A63-0C75-4941-8B24-51AED068C3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 Renee</dc:creator>
  <cp:keywords/>
  <dc:description/>
  <cp:lastModifiedBy/>
  <cp:revision/>
  <dcterms:created xsi:type="dcterms:W3CDTF">2024-08-09T20:07:04Z</dcterms:created>
  <dcterms:modified xsi:type="dcterms:W3CDTF">2024-08-12T15:45:05Z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