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9"/>
  <workbookPr/>
  <xr:revisionPtr revIDLastSave="0" documentId="11_D103097AEF8D6B0F201F67171432EDD2859B55A9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E23" i="1"/>
  <c r="F22" i="1"/>
  <c r="E22" i="1"/>
  <c r="F21" i="1"/>
  <c r="E21" i="1"/>
  <c r="F19" i="1"/>
  <c r="E19" i="1"/>
  <c r="F18" i="1"/>
  <c r="E18" i="1"/>
  <c r="F17" i="1"/>
  <c r="E17" i="1"/>
  <c r="F15" i="1"/>
  <c r="E15" i="1"/>
  <c r="F14" i="1"/>
  <c r="E14" i="1"/>
  <c r="F13" i="1"/>
  <c r="E13" i="1"/>
  <c r="F11" i="1"/>
  <c r="E11" i="1"/>
  <c r="F10" i="1"/>
  <c r="E10" i="1"/>
  <c r="F9" i="1"/>
  <c r="E9" i="1"/>
  <c r="F8" i="1"/>
  <c r="E8" i="1"/>
  <c r="F7" i="1"/>
  <c r="E7" i="1"/>
  <c r="F6" i="1"/>
  <c r="E6" i="1"/>
  <c r="E39" i="1" s="1"/>
  <c r="F4" i="1"/>
</calcChain>
</file>

<file path=xl/sharedStrings.xml><?xml version="1.0" encoding="utf-8"?>
<sst xmlns="http://schemas.openxmlformats.org/spreadsheetml/2006/main" count="63" uniqueCount="45">
  <si>
    <t>Part</t>
  </si>
  <si>
    <t>Manufacturer</t>
  </si>
  <si>
    <t>Unit Cost</t>
  </si>
  <si>
    <t>Quanity</t>
  </si>
  <si>
    <t>Total Cost</t>
  </si>
  <si>
    <t>Website</t>
  </si>
  <si>
    <t>1st stage</t>
  </si>
  <si>
    <t xml:space="preserve">Avionics </t>
  </si>
  <si>
    <t>Featherweight GPS</t>
  </si>
  <si>
    <t>Featherweight</t>
  </si>
  <si>
    <t>Structures</t>
  </si>
  <si>
    <t>Avionics Payload Section (1st Stage) (PSK-3.9x12-PT)</t>
  </si>
  <si>
    <t>Public Missiles</t>
  </si>
  <si>
    <t>Body Tube (1st Stage) (PT-3.9)</t>
  </si>
  <si>
    <t>Motor Mount (1st Stage)</t>
  </si>
  <si>
    <t>Always Ready Rocketry</t>
  </si>
  <si>
    <t>Centering rings (1st Stage)</t>
  </si>
  <si>
    <t>Engine Retainer (1st Stage)</t>
  </si>
  <si>
    <t>Giant Leap Rocketry</t>
  </si>
  <si>
    <t>Fins (1st Stage) (KS-2967)</t>
  </si>
  <si>
    <t>Kmac</t>
  </si>
  <si>
    <t>Recovery</t>
  </si>
  <si>
    <t>Chute Release (1st Stage)</t>
  </si>
  <si>
    <t>Jolly Logic</t>
  </si>
  <si>
    <t>Main Parachute (1st Stage) (3ft)</t>
  </si>
  <si>
    <t>Rocketman Parachutes</t>
  </si>
  <si>
    <t>Drogue Parachute (1st Stage)</t>
  </si>
  <si>
    <t>Wildman Rocketry</t>
  </si>
  <si>
    <t>Propulsion</t>
  </si>
  <si>
    <t>Cessaroni 38mm 5 grain case</t>
  </si>
  <si>
    <t>Cessaroni J-290 Motor</t>
  </si>
  <si>
    <t>Aerotech H-550 Motor</t>
  </si>
  <si>
    <t>On Both Stages</t>
  </si>
  <si>
    <t>Screw Switches</t>
  </si>
  <si>
    <t>Chris Rocket Supplies</t>
  </si>
  <si>
    <t>QEBIDUM Small Hidden Camera</t>
  </si>
  <si>
    <t>QEBIDUM (Amazon)</t>
  </si>
  <si>
    <t>3.9 inch Hole Saw</t>
  </si>
  <si>
    <t>Suiwotin (Amazon)</t>
  </si>
  <si>
    <t>Cost</t>
  </si>
  <si>
    <t>Shipping Analysis</t>
  </si>
  <si>
    <t>N/A</t>
  </si>
  <si>
    <t>Free</t>
  </si>
  <si>
    <t>Amazon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</si>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</sst>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7">
    <font>
      <sz val="10"/>
      <color rgb="FF000000"/>
      <name val="Arial"/>
    </font>
    <font>
      <b/>
      <sz val="10"/>
      <color rgb="FFFFFFFF"/>
      <name val="Arial"/>
    </font>
    <font>
      <b/>
      <sz val="14"/>
      <color rgb="FFFFFFFF"/>
      <name val="Arial"/>
    </font>
    <font>
      <sz val="10"/>
      <color theme="1"/>
      <name val="Arial"/>
    </font>
    <font>
      <sz val="10"/>
      <name val="Arial"/>
    </font>
    <font>
      <u/>
      <sz val="10"/>
      <color rgb="FF0000FF"/>
      <name val="Arial"/>
    </font>
    <font>
      <u/>
      <sz val="10"/>
      <color rgb="FF1155CC"/>
      <name val="Arial"/>
    </font>
  </fonts>
  <fills count="5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34A853"/>
        <bgColor rgb="FF34A853"/>
      </patternFill>
    </fill>
    <fill>
      <patternFill patternType="solid">
        <fgColor rgb="FF38761D"/>
        <bgColor rgb="FF38761D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/>
    <xf numFmtId="0" fontId="2" fillId="3" borderId="0" xfId="0" applyFont="1" applyFill="1"/>
    <xf numFmtId="0" fontId="3" fillId="3" borderId="0" xfId="0" applyFont="1" applyFill="1"/>
    <xf numFmtId="0" fontId="3" fillId="2" borderId="0" xfId="0" applyFont="1" applyFill="1"/>
    <xf numFmtId="0" fontId="4" fillId="0" borderId="1" xfId="0" applyFont="1" applyBorder="1"/>
    <xf numFmtId="164" fontId="4" fillId="0" borderId="1" xfId="0" applyNumberFormat="1" applyFont="1" applyBorder="1"/>
    <xf numFmtId="0" fontId="5" fillId="0" borderId="1" xfId="0" applyFont="1" applyBorder="1"/>
    <xf numFmtId="0" fontId="1" fillId="2" borderId="1" xfId="0" applyFont="1" applyFill="1" applyBorder="1"/>
    <xf numFmtId="165" fontId="3" fillId="0" borderId="1" xfId="0" applyNumberFormat="1" applyFont="1" applyBorder="1" applyAlignment="1">
      <alignment horizontal="right"/>
    </xf>
    <xf numFmtId="0" fontId="6" fillId="0" borderId="1" xfId="0" applyFont="1" applyBorder="1"/>
    <xf numFmtId="0" fontId="2" fillId="4" borderId="1" xfId="0" applyFont="1" applyFill="1" applyBorder="1"/>
    <xf numFmtId="0" fontId="3" fillId="0" borderId="1" xfId="0" applyFont="1" applyBorder="1"/>
    <xf numFmtId="16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4" fillId="3" borderId="0" xfId="0" applyFont="1" applyFill="1"/>
    <xf numFmtId="0" fontId="3" fillId="0" borderId="0" xfId="0" applyFont="1"/>
    <xf numFmtId="164" fontId="4" fillId="0" borderId="0" xfId="0" applyNumberFormat="1" applyFont="1" applyAlignment="1">
      <alignment horizontal="center"/>
    </xf>
    <xf numFmtId="0" fontId="4" fillId="0" borderId="0" xfId="0" applyFont="1"/>
    <xf numFmtId="16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3" fillId="0" borderId="1" xfId="0" applyNumberFormat="1" applyFont="1" applyBorder="1"/>
    <xf numFmtId="0" fontId="4" fillId="2" borderId="1" xfId="0" applyFont="1" applyFill="1" applyBorder="1"/>
    <xf numFmtId="165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9"/>
  <sheetViews>
    <sheetView tabSelected="1" workbookViewId="0"/>
  </sheetViews>
  <sheetFormatPr defaultColWidth="14.42578125" defaultRowHeight="15.75" customHeight="1"/>
  <cols>
    <col min="1" max="1" width="47.42578125" customWidth="1"/>
    <col min="2" max="2" width="21.28515625" customWidth="1"/>
    <col min="6" max="6" width="47.4257812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2" t="s">
        <v>6</v>
      </c>
      <c r="B2" s="3"/>
      <c r="C2" s="3"/>
      <c r="D2" s="3"/>
      <c r="E2" s="3"/>
      <c r="F2" s="3"/>
    </row>
    <row r="3" spans="1:6">
      <c r="A3" s="1" t="s">
        <v>7</v>
      </c>
      <c r="B3" s="4"/>
      <c r="C3" s="4"/>
      <c r="D3" s="4"/>
      <c r="E3" s="4"/>
      <c r="F3" s="4"/>
    </row>
    <row r="4" spans="1:6">
      <c r="A4" s="5" t="s">
        <v>8</v>
      </c>
      <c r="B4" s="5" t="s">
        <v>9</v>
      </c>
      <c r="C4" s="6">
        <v>150</v>
      </c>
      <c r="D4" s="5">
        <v>1</v>
      </c>
      <c r="E4" s="6">
        <v>150</v>
      </c>
      <c r="F4" s="7" t="str">
        <f>HYPERLINK("https://www.featherweightaltimeters.com/featherweight-gps-tracker.html","Featherweight GPS")</f>
        <v>Featherweight GPS</v>
      </c>
    </row>
    <row r="5" spans="1:6">
      <c r="A5" s="8" t="s">
        <v>10</v>
      </c>
      <c r="B5" s="22"/>
      <c r="C5" s="22"/>
      <c r="D5" s="22"/>
      <c r="E5" s="22"/>
      <c r="F5" s="22"/>
    </row>
    <row r="6" spans="1:6">
      <c r="A6" s="5" t="s">
        <v>11</v>
      </c>
      <c r="B6" s="5" t="s">
        <v>12</v>
      </c>
      <c r="C6" s="23">
        <v>15.99</v>
      </c>
      <c r="D6" s="24">
        <v>1</v>
      </c>
      <c r="E6" s="9">
        <f t="shared" ref="E6:E11" si="0">C6*D6</f>
        <v>15.99</v>
      </c>
      <c r="F6" s="10" t="str">
        <f>HYPERLINK("https://publicmissiles.com/product/payloadbays","Avionics Payload Section (1st Stage) (PSK-3.9x12-PT)")</f>
        <v>Avionics Payload Section (1st Stage) (PSK-3.9x12-PT)</v>
      </c>
    </row>
    <row r="7" spans="1:6">
      <c r="A7" s="5" t="s">
        <v>13</v>
      </c>
      <c r="B7" s="5" t="s">
        <v>12</v>
      </c>
      <c r="C7" s="23">
        <v>24.95</v>
      </c>
      <c r="D7" s="24">
        <v>1</v>
      </c>
      <c r="E7" s="9">
        <f t="shared" si="0"/>
        <v>24.95</v>
      </c>
      <c r="F7" s="10" t="str">
        <f>HYPERLINK("https://publicmissiles.com/product/airframes","Body Tube (1st Stage) (PT-3.9)")</f>
        <v>Body Tube (1st Stage) (PT-3.9)</v>
      </c>
    </row>
    <row r="8" spans="1:6">
      <c r="A8" s="5" t="s">
        <v>14</v>
      </c>
      <c r="B8" s="5" t="s">
        <v>15</v>
      </c>
      <c r="C8" s="23">
        <v>8.25</v>
      </c>
      <c r="D8" s="24">
        <v>1</v>
      </c>
      <c r="E8" s="9">
        <f t="shared" si="0"/>
        <v>8.25</v>
      </c>
      <c r="F8" s="10" t="str">
        <f>HYPERLINK("https://alwaysreadyrocketry.com/product/1-15-29mm-x-062-wall-x-48-airframe-mmt/","Motor Mount (1st Stage)")</f>
        <v>Motor Mount (1st Stage)</v>
      </c>
    </row>
    <row r="9" spans="1:6">
      <c r="A9" s="5" t="s">
        <v>16</v>
      </c>
      <c r="B9" s="5" t="s">
        <v>15</v>
      </c>
      <c r="C9" s="23">
        <v>4.25</v>
      </c>
      <c r="D9" s="24">
        <v>2</v>
      </c>
      <c r="E9" s="9">
        <f t="shared" si="0"/>
        <v>8.5</v>
      </c>
      <c r="F9" s="10" t="str">
        <f>HYPERLINK("https://alwaysreadyrocketry.com/product/centering-rings/","Centering rings (1st Stage)")</f>
        <v>Centering rings (1st Stage)</v>
      </c>
    </row>
    <row r="10" spans="1:6">
      <c r="A10" s="5" t="s">
        <v>17</v>
      </c>
      <c r="B10" s="5" t="s">
        <v>18</v>
      </c>
      <c r="C10" s="23">
        <v>35.99</v>
      </c>
      <c r="D10" s="24">
        <v>1</v>
      </c>
      <c r="E10" s="9">
        <f t="shared" si="0"/>
        <v>35.99</v>
      </c>
      <c r="F10" s="10" t="str">
        <f>HYPERLINK("https://giantleaprocketry.com/collections/giant-leap-motor-retainers/products/slimline-threaded-starter-set?variant=37742086062252","Engine Retainer (1st Stage)")</f>
        <v>Engine Retainer (1st Stage)</v>
      </c>
    </row>
    <row r="11" spans="1:6">
      <c r="A11" s="5" t="s">
        <v>19</v>
      </c>
      <c r="B11" s="5" t="s">
        <v>20</v>
      </c>
      <c r="C11" s="23">
        <v>32.1</v>
      </c>
      <c r="D11" s="24">
        <v>1</v>
      </c>
      <c r="E11" s="9">
        <f t="shared" si="0"/>
        <v>32.1</v>
      </c>
      <c r="F11" s="10" t="str">
        <f>HYPERLINK("http://kmac-plastics.net/g10-fr4-sheets.htm","Fins (1st Stage) (KS-2967)")</f>
        <v>Fins (1st Stage) (KS-2967)</v>
      </c>
    </row>
    <row r="12" spans="1:6">
      <c r="A12" s="8" t="s">
        <v>21</v>
      </c>
      <c r="B12" s="22"/>
      <c r="C12" s="22"/>
      <c r="D12" s="22"/>
      <c r="E12" s="22"/>
      <c r="F12" s="22"/>
    </row>
    <row r="13" spans="1:6">
      <c r="A13" s="5" t="s">
        <v>22</v>
      </c>
      <c r="B13" s="5" t="s">
        <v>23</v>
      </c>
      <c r="C13" s="23">
        <v>129.94999999999999</v>
      </c>
      <c r="D13" s="24">
        <v>1</v>
      </c>
      <c r="E13" s="9">
        <f t="shared" ref="E13:E15" si="1">C13*D13</f>
        <v>129.94999999999999</v>
      </c>
      <c r="F13" s="10" t="str">
        <f>HYPERLINK("https://jollylogic.com/products/chuterelease/","Chute Release (1st Stage)")</f>
        <v>Chute Release (1st Stage)</v>
      </c>
    </row>
    <row r="14" spans="1:6">
      <c r="A14" s="5" t="s">
        <v>24</v>
      </c>
      <c r="B14" s="5" t="s">
        <v>25</v>
      </c>
      <c r="C14" s="23">
        <v>40.5</v>
      </c>
      <c r="D14" s="24">
        <v>1</v>
      </c>
      <c r="E14" s="9">
        <f t="shared" si="1"/>
        <v>40.5</v>
      </c>
      <c r="F14" s="10" t="str">
        <f>HYPERLINK("https://the-rocketman.com/chutes-html/","Main Parachute (1st Stage) (3ft)")</f>
        <v>Main Parachute (1st Stage) (3ft)</v>
      </c>
    </row>
    <row r="15" spans="1:6">
      <c r="A15" s="5" t="s">
        <v>26</v>
      </c>
      <c r="B15" s="5" t="s">
        <v>27</v>
      </c>
      <c r="C15" s="23">
        <v>8.0500000000000007</v>
      </c>
      <c r="D15" s="24">
        <v>1</v>
      </c>
      <c r="E15" s="9">
        <f t="shared" si="1"/>
        <v>8.0500000000000007</v>
      </c>
      <c r="F15" s="10" t="str">
        <f>HYPERLINK("https://wildmanrocketry.com/collections/standard/products/par18","Drogue Parachute (1st Stage)")</f>
        <v>Drogue Parachute (1st Stage)</v>
      </c>
    </row>
    <row r="16" spans="1:6">
      <c r="A16" s="8" t="s">
        <v>28</v>
      </c>
      <c r="B16" s="22"/>
      <c r="C16" s="22"/>
      <c r="D16" s="22"/>
      <c r="E16" s="22"/>
      <c r="F16" s="22"/>
    </row>
    <row r="17" spans="1:6">
      <c r="A17" s="5" t="s">
        <v>29</v>
      </c>
      <c r="B17" s="5" t="s">
        <v>27</v>
      </c>
      <c r="C17" s="23">
        <v>64.17</v>
      </c>
      <c r="D17" s="24">
        <v>1</v>
      </c>
      <c r="E17" s="9">
        <f t="shared" ref="E17:E19" si="2">C17*D17</f>
        <v>64.17</v>
      </c>
      <c r="F17" s="10" t="str">
        <f>HYPERLINK("https://wildmanrocketry.com/collections/cesaroni-tech-38mm/products/p38-5g-case","Cessaroni 38mm 5 grain case")</f>
        <v>Cessaroni 38mm 5 grain case</v>
      </c>
    </row>
    <row r="18" spans="1:6">
      <c r="A18" s="5" t="s">
        <v>30</v>
      </c>
      <c r="B18" s="5" t="s">
        <v>27</v>
      </c>
      <c r="C18" s="23">
        <v>69.52</v>
      </c>
      <c r="D18" s="24">
        <v>1</v>
      </c>
      <c r="E18" s="9">
        <f t="shared" si="2"/>
        <v>69.52</v>
      </c>
      <c r="F18" s="10" t="str">
        <f>HYPERLINK("https://wildmanrocketry.com/collections/38mm-5-grain/products/pr38-5g-w","Cessaroni J-290 Motor")</f>
        <v>Cessaroni J-290 Motor</v>
      </c>
    </row>
    <row r="19" spans="1:6">
      <c r="A19" s="5" t="s">
        <v>31</v>
      </c>
      <c r="B19" s="5" t="s">
        <v>27</v>
      </c>
      <c r="C19" s="23">
        <v>48.99</v>
      </c>
      <c r="D19" s="24">
        <v>1</v>
      </c>
      <c r="E19" s="9">
        <f t="shared" si="2"/>
        <v>48.99</v>
      </c>
      <c r="F19" s="10" t="str">
        <f>HYPERLINK("https://wildmanrocketry.com/collections/motors-aerotech-38mm-single-use/products/h550st","Aerotech H-550 Motor")</f>
        <v>Aerotech H-550 Motor</v>
      </c>
    </row>
    <row r="20" spans="1:6">
      <c r="A20" s="11" t="s">
        <v>32</v>
      </c>
      <c r="B20" s="25"/>
      <c r="C20" s="25"/>
      <c r="D20" s="25"/>
      <c r="E20" s="25"/>
      <c r="F20" s="25"/>
    </row>
    <row r="21" spans="1:6">
      <c r="A21" s="5" t="s">
        <v>33</v>
      </c>
      <c r="B21" s="5" t="s">
        <v>34</v>
      </c>
      <c r="C21" s="23">
        <v>2.95</v>
      </c>
      <c r="D21" s="24">
        <v>2</v>
      </c>
      <c r="E21" s="9">
        <f t="shared" ref="E21:E23" si="3">C21*D21</f>
        <v>5.9</v>
      </c>
      <c r="F21" s="10" t="str">
        <f>HYPERLINK("https://www.csrocketry.com/electronics/missleworks/6-32-screw-switch.html","Screw Switches")</f>
        <v>Screw Switches</v>
      </c>
    </row>
    <row r="22" spans="1:6">
      <c r="A22" s="12" t="s">
        <v>35</v>
      </c>
      <c r="B22" s="12" t="s">
        <v>36</v>
      </c>
      <c r="C22" s="13">
        <v>18.88</v>
      </c>
      <c r="D22" s="14">
        <v>1</v>
      </c>
      <c r="E22" s="13">
        <f t="shared" si="3"/>
        <v>18.88</v>
      </c>
      <c r="F22" s="10" t="e">
        <f>HYPERLINK("https://www.amazon.com/QEBIDUL-Detection-Camcorder-Infrared-Recorder/dp/B07B8H5M2J/ref=pd_sbs_421_2/146-2084635-2546856?tag=just02b0-20&amp;_encoding=UTF8&amp;pd_rd_i=B07B8H5M2J&amp;pd_rd_r=7ce01c8e-b77f-4b19-8d83-7dd7bb9569b5&amp;pd_rd_w=YVHxh&amp;pd_rd_wg=qwO0z&amp;pf_rd_p=ed1"&amp;"e2146-ecfe-435e-b3b5-d79fa072fd58&amp;pf_rd_r=G89GYNP1W5AAS44GGA17&amp;psc=1&amp;refRID=G89GYNP1W5AAS44GGA17&amp;geniuslink=true","QEBIDUM Small Hidden Camera")</f>
        <v>#VALUE!</v>
      </c>
    </row>
    <row r="23" spans="1:6">
      <c r="A23" s="12" t="s">
        <v>37</v>
      </c>
      <c r="B23" s="12" t="s">
        <v>38</v>
      </c>
      <c r="C23" s="9">
        <v>12.99</v>
      </c>
      <c r="D23" s="14">
        <v>1</v>
      </c>
      <c r="E23" s="9">
        <f t="shared" si="3"/>
        <v>12.99</v>
      </c>
      <c r="F23" s="10" t="str">
        <f>HYPERLINK("https://www.amazon.com/Suiwotin-BI-Metal-Cornhole-Plastic-Fiberboard/dp/B08H78WBN8?th=1","3.9 inch Hole Saw")</f>
        <v>3.9 inch Hole Saw</v>
      </c>
    </row>
    <row r="26" spans="1:6">
      <c r="A26" s="1" t="s">
        <v>1</v>
      </c>
      <c r="B26" s="1" t="s">
        <v>39</v>
      </c>
      <c r="C26" s="4"/>
      <c r="D26" s="4"/>
      <c r="E26" s="4"/>
      <c r="F26" s="4"/>
    </row>
    <row r="27" spans="1:6">
      <c r="A27" s="2" t="s">
        <v>40</v>
      </c>
      <c r="B27" s="15"/>
      <c r="C27" s="3"/>
      <c r="D27" s="3"/>
      <c r="E27" s="3"/>
      <c r="F27" s="3"/>
    </row>
    <row r="28" spans="1:6">
      <c r="A28" s="16" t="s">
        <v>9</v>
      </c>
      <c r="B28" s="17">
        <v>10</v>
      </c>
    </row>
    <row r="29" spans="1:6">
      <c r="A29" s="18" t="s">
        <v>12</v>
      </c>
      <c r="B29" s="19">
        <v>14.95</v>
      </c>
    </row>
    <row r="30" spans="1:6">
      <c r="A30" s="18" t="s">
        <v>15</v>
      </c>
      <c r="B30" s="19">
        <v>11.95</v>
      </c>
    </row>
    <row r="31" spans="1:6">
      <c r="A31" s="18" t="s">
        <v>18</v>
      </c>
      <c r="B31" s="19">
        <v>5.49</v>
      </c>
    </row>
    <row r="32" spans="1:6">
      <c r="A32" s="18" t="s">
        <v>20</v>
      </c>
      <c r="B32" s="20" t="s">
        <v>41</v>
      </c>
    </row>
    <row r="33" spans="1:5">
      <c r="A33" s="18" t="s">
        <v>23</v>
      </c>
      <c r="B33" s="20" t="s">
        <v>42</v>
      </c>
    </row>
    <row r="34" spans="1:5">
      <c r="A34" s="18" t="s">
        <v>25</v>
      </c>
      <c r="B34" s="20" t="s">
        <v>42</v>
      </c>
    </row>
    <row r="35" spans="1:5">
      <c r="A35" s="18" t="s">
        <v>27</v>
      </c>
      <c r="B35" s="20" t="s">
        <v>42</v>
      </c>
    </row>
    <row r="36" spans="1:5">
      <c r="A36" s="18" t="s">
        <v>34</v>
      </c>
      <c r="B36" s="19">
        <v>4.9000000000000004</v>
      </c>
    </row>
    <row r="37" spans="1:5">
      <c r="A37" s="16" t="s">
        <v>43</v>
      </c>
      <c r="B37" s="20" t="s">
        <v>42</v>
      </c>
    </row>
    <row r="39" spans="1:5">
      <c r="D39" s="12" t="s">
        <v>44</v>
      </c>
      <c r="E39" s="21">
        <f>SUM(E4:E23)+B28+B29+B30+B31+B36</f>
        <v>722.0200000000001</v>
      </c>
    </row>
  </sheetData>
  <pageMargins left="0" right="0" top="0" bottom="0" header="0" footer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a4e9902-0fe0-4fc0-bc3e-2f7ee15b302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08281C04845448BB7FBA6A1B41A74C" ma:contentTypeVersion="16" ma:contentTypeDescription="Create a new document." ma:contentTypeScope="" ma:versionID="9d4becf3c78b079d0215c1c6e7bf6faf">
  <xsd:schema xmlns:xsd="http://www.w3.org/2001/XMLSchema" xmlns:xs="http://www.w3.org/2001/XMLSchema" xmlns:p="http://schemas.microsoft.com/office/2006/metadata/properties" xmlns:ns2="3a4e9902-0fe0-4fc0-bc3e-2f7ee15b302c" xmlns:ns3="601c975d-f7cf-469f-bc86-88adfdad3821" targetNamespace="http://schemas.microsoft.com/office/2006/metadata/properties" ma:root="true" ma:fieldsID="9f751914611653caddaaebd44ef23dee" ns2:_="" ns3:_="">
    <xsd:import namespace="3a4e9902-0fe0-4fc0-bc3e-2f7ee15b302c"/>
    <xsd:import namespace="601c975d-f7cf-469f-bc86-88adfdad38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4e9902-0fe0-4fc0-bc3e-2f7ee15b3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576e6ad8-52fe-412f-a0b9-03ea580b62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1c975d-f7cf-469f-bc86-88adfdad382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A135DC-439F-47E4-82DC-00457956ED7F}"/>
</file>

<file path=customXml/itemProps2.xml><?xml version="1.0" encoding="utf-8"?>
<ds:datastoreItem xmlns:ds="http://schemas.openxmlformats.org/officeDocument/2006/customXml" ds:itemID="{9432D26C-C4AB-4C68-92E9-E2743B617881}"/>
</file>

<file path=customXml/itemProps3.xml><?xml version="1.0" encoding="utf-8"?>
<ds:datastoreItem xmlns:ds="http://schemas.openxmlformats.org/officeDocument/2006/customXml" ds:itemID="{837F1128-5163-47AA-9941-3E44562F4A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Maurer, Helen</cp:lastModifiedBy>
  <cp:revision/>
  <dcterms:created xsi:type="dcterms:W3CDTF">2024-05-24T21:20:42Z</dcterms:created>
  <dcterms:modified xsi:type="dcterms:W3CDTF">2024-05-24T21:22:35Z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0x0101003008281C04845448BB7FBA6A1B41A74C</vt:lpwstr>
  </property>
  <property fmtid="{D5CDD505-2E9C-101B-9397-08002B2CF9AE}" pid="3" name="MediaServiceImageTags">
    <vt:lpwstr/>
  </property>
</Properties>
</file>